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40" windowWidth="19440" windowHeight="11760"/>
  </bookViews>
  <sheets>
    <sheet name="Rekapitulácia stavby" sheetId="1" r:id="rId1"/>
    <sheet name=" Stavebné úpravy" sheetId="2" r:id="rId2"/>
  </sheets>
  <definedNames>
    <definedName name="_xlnm.Print_Titles" localSheetId="1">' Stavebné úpravy'!$126:$126</definedName>
    <definedName name="_xlnm.Print_Titles" localSheetId="0">'Rekapitulácia stavby'!$85:$85</definedName>
    <definedName name="_xlnm.Print_Area" localSheetId="1">' Stavebné úpravy'!$C$4:$Q$70,' Stavebné úpravy'!$C$76:$Q$111,' Stavebné úpravy'!$C$117:$Q$318</definedName>
    <definedName name="_xlnm.Print_Area" localSheetId="0">'Rekapitulácia stavby'!$C$4:$AP$70,'Rekapitulácia stavby'!$C$76:$AP$92</definedName>
  </definedNames>
  <calcPr calcId="124519"/>
</workbook>
</file>

<file path=xl/calcChain.xml><?xml version="1.0" encoding="utf-8"?>
<calcChain xmlns="http://schemas.openxmlformats.org/spreadsheetml/2006/main">
  <c r="BI260" i="2"/>
  <c r="BH260"/>
  <c r="BG260"/>
  <c r="BE260"/>
  <c r="BF260"/>
  <c r="BI266"/>
  <c r="BH266"/>
  <c r="BG266"/>
  <c r="BE266"/>
  <c r="BF266"/>
  <c r="BF154"/>
  <c r="BF291"/>
  <c r="BF293"/>
  <c r="BF310"/>
  <c r="BF290"/>
  <c r="F119"/>
  <c r="AY88" i="1"/>
  <c r="AX88"/>
  <c r="BI318" i="2"/>
  <c r="BH318"/>
  <c r="BG318"/>
  <c r="BF318"/>
  <c r="BE318"/>
  <c r="BK318"/>
  <c r="BI317"/>
  <c r="BH317"/>
  <c r="BG317"/>
  <c r="BE317"/>
  <c r="BK317"/>
  <c r="BF317"/>
  <c r="BI316"/>
  <c r="BH316"/>
  <c r="BG316"/>
  <c r="BF316"/>
  <c r="BE316"/>
  <c r="BK316"/>
  <c r="BI315"/>
  <c r="BH315"/>
  <c r="BG315"/>
  <c r="BE315"/>
  <c r="BK315"/>
  <c r="BF315"/>
  <c r="BI314"/>
  <c r="BH314"/>
  <c r="BG314"/>
  <c r="BF314"/>
  <c r="BE314"/>
  <c r="BK314"/>
  <c r="BI312"/>
  <c r="BH312"/>
  <c r="BG312"/>
  <c r="BF312"/>
  <c r="BE312"/>
  <c r="BK312"/>
  <c r="BI311"/>
  <c r="BH311"/>
  <c r="BG311"/>
  <c r="BE311"/>
  <c r="BK311"/>
  <c r="BF311"/>
  <c r="BI310"/>
  <c r="BH310"/>
  <c r="BG310"/>
  <c r="BE310"/>
  <c r="BK310"/>
  <c r="BI308"/>
  <c r="BH308"/>
  <c r="BG308"/>
  <c r="BE308"/>
  <c r="BK308"/>
  <c r="BF308"/>
  <c r="BI307"/>
  <c r="BH307"/>
  <c r="BG307"/>
  <c r="BF307"/>
  <c r="BE307"/>
  <c r="BK307"/>
  <c r="BI305"/>
  <c r="BH305"/>
  <c r="BG305"/>
  <c r="BF305"/>
  <c r="BE305"/>
  <c r="BK305"/>
  <c r="BI304"/>
  <c r="BH304"/>
  <c r="BG304"/>
  <c r="BE304"/>
  <c r="BK304"/>
  <c r="BF304"/>
  <c r="BI303"/>
  <c r="BH303"/>
  <c r="BG303"/>
  <c r="BF303"/>
  <c r="BE303"/>
  <c r="BK303"/>
  <c r="BI302"/>
  <c r="BH302"/>
  <c r="BG302"/>
  <c r="BE302"/>
  <c r="BK302"/>
  <c r="BF302"/>
  <c r="BI301"/>
  <c r="BH301"/>
  <c r="BG301"/>
  <c r="BF301"/>
  <c r="BE301"/>
  <c r="BK301"/>
  <c r="BI300"/>
  <c r="BH300"/>
  <c r="BG300"/>
  <c r="BE300"/>
  <c r="BK300"/>
  <c r="BF300"/>
  <c r="BI299"/>
  <c r="BH299"/>
  <c r="BG299"/>
  <c r="BF299"/>
  <c r="BE299"/>
  <c r="BK299"/>
  <c r="BI298"/>
  <c r="BH298"/>
  <c r="BG298"/>
  <c r="BE298"/>
  <c r="BK298"/>
  <c r="BF298"/>
  <c r="BI297"/>
  <c r="BH297"/>
  <c r="BG297"/>
  <c r="BF297"/>
  <c r="BE297"/>
  <c r="BK297"/>
  <c r="BI296"/>
  <c r="BH296"/>
  <c r="BG296"/>
  <c r="BE296"/>
  <c r="BK296"/>
  <c r="BF296"/>
  <c r="BI294"/>
  <c r="BH294"/>
  <c r="BG294"/>
  <c r="BF294"/>
  <c r="BE294"/>
  <c r="BK294"/>
  <c r="BI293"/>
  <c r="BH293"/>
  <c r="BG293"/>
  <c r="BE293"/>
  <c r="BK293"/>
  <c r="BI292"/>
  <c r="BH292"/>
  <c r="BG292"/>
  <c r="BF292"/>
  <c r="BE292"/>
  <c r="BK292"/>
  <c r="BI291"/>
  <c r="BH291"/>
  <c r="BG291"/>
  <c r="BE291"/>
  <c r="BK291"/>
  <c r="BI290"/>
  <c r="BH290"/>
  <c r="BG290"/>
  <c r="BE290"/>
  <c r="BK290"/>
  <c r="BI288"/>
  <c r="BH288"/>
  <c r="BG288"/>
  <c r="BF288"/>
  <c r="BE288"/>
  <c r="BK288"/>
  <c r="BI287"/>
  <c r="BH287"/>
  <c r="BG287"/>
  <c r="BE287"/>
  <c r="BK287"/>
  <c r="BF287"/>
  <c r="BI286"/>
  <c r="BH286"/>
  <c r="BG286"/>
  <c r="BF286"/>
  <c r="BE286"/>
  <c r="BK286"/>
  <c r="BI285"/>
  <c r="BH285"/>
  <c r="BG285"/>
  <c r="BE285"/>
  <c r="BK285"/>
  <c r="BF285"/>
  <c r="BI284"/>
  <c r="BH284"/>
  <c r="BG284"/>
  <c r="BF284"/>
  <c r="BE284"/>
  <c r="BK284"/>
  <c r="BI282"/>
  <c r="BH282"/>
  <c r="BG282"/>
  <c r="BE282"/>
  <c r="BK282"/>
  <c r="BF282"/>
  <c r="BI281"/>
  <c r="BH281"/>
  <c r="BG281"/>
  <c r="BF281"/>
  <c r="BE281"/>
  <c r="BK281"/>
  <c r="BI280"/>
  <c r="BH280"/>
  <c r="BG280"/>
  <c r="BE280"/>
  <c r="BK280"/>
  <c r="BF280"/>
  <c r="BI279"/>
  <c r="BH279"/>
  <c r="BG279"/>
  <c r="BF279"/>
  <c r="BE279"/>
  <c r="BK279"/>
  <c r="BI278"/>
  <c r="BH278"/>
  <c r="BG278"/>
  <c r="BE278"/>
  <c r="BK278"/>
  <c r="BF278"/>
  <c r="BI277"/>
  <c r="BH277"/>
  <c r="BG277"/>
  <c r="BF277"/>
  <c r="BE277"/>
  <c r="BK277"/>
  <c r="BI276"/>
  <c r="BH276"/>
  <c r="BG276"/>
  <c r="BE276"/>
  <c r="BK276"/>
  <c r="BF276"/>
  <c r="BI275"/>
  <c r="BH275"/>
  <c r="BG275"/>
  <c r="BF275"/>
  <c r="BE275"/>
  <c r="BK275"/>
  <c r="BI274"/>
  <c r="BH274"/>
  <c r="BG274"/>
  <c r="BE274"/>
  <c r="BK274"/>
  <c r="BF274"/>
  <c r="BI273"/>
  <c r="BH273"/>
  <c r="BG273"/>
  <c r="BF273"/>
  <c r="BE273"/>
  <c r="BK273"/>
  <c r="BI272"/>
  <c r="BH272"/>
  <c r="BG272"/>
  <c r="BE272"/>
  <c r="BK272"/>
  <c r="BF272"/>
  <c r="BI271"/>
  <c r="BH271"/>
  <c r="BG271"/>
  <c r="BF271"/>
  <c r="BE271"/>
  <c r="BK271"/>
  <c r="BI270"/>
  <c r="BH270"/>
  <c r="BG270"/>
  <c r="BE270"/>
  <c r="BK270"/>
  <c r="BF270"/>
  <c r="BI269"/>
  <c r="BH269"/>
  <c r="BG269"/>
  <c r="BF269"/>
  <c r="BE269"/>
  <c r="BK269"/>
  <c r="BI268"/>
  <c r="BH268"/>
  <c r="BG268"/>
  <c r="BE268"/>
  <c r="BK268"/>
  <c r="BF268"/>
  <c r="BI267"/>
  <c r="BH267"/>
  <c r="BG267"/>
  <c r="BF267"/>
  <c r="BE267"/>
  <c r="BK267"/>
  <c r="BI265"/>
  <c r="BH265"/>
  <c r="BG265"/>
  <c r="BE265"/>
  <c r="BK265"/>
  <c r="BF265"/>
  <c r="BI264"/>
  <c r="BH264"/>
  <c r="BG264"/>
  <c r="BF264"/>
  <c r="BE264"/>
  <c r="BK264"/>
  <c r="BI263"/>
  <c r="BH263"/>
  <c r="BG263"/>
  <c r="BE263"/>
  <c r="BK263"/>
  <c r="BF263"/>
  <c r="BI262"/>
  <c r="BH262"/>
  <c r="BG262"/>
  <c r="BF262"/>
  <c r="BE262"/>
  <c r="BK262"/>
  <c r="BI261"/>
  <c r="BH261"/>
  <c r="BG261"/>
  <c r="BE261"/>
  <c r="BK261"/>
  <c r="BF261"/>
  <c r="BI259"/>
  <c r="BH259"/>
  <c r="BG259"/>
  <c r="BF259"/>
  <c r="BE259"/>
  <c r="BK259"/>
  <c r="BI258"/>
  <c r="BH258"/>
  <c r="BG258"/>
  <c r="BE258"/>
  <c r="BK258"/>
  <c r="BF258"/>
  <c r="BI256"/>
  <c r="BH256"/>
  <c r="BG256"/>
  <c r="BE256"/>
  <c r="BK256"/>
  <c r="BF256"/>
  <c r="BI255"/>
  <c r="BH255"/>
  <c r="BG255"/>
  <c r="BE255"/>
  <c r="BK255"/>
  <c r="BF255"/>
  <c r="BI254"/>
  <c r="BH254"/>
  <c r="BG254"/>
  <c r="BE254"/>
  <c r="BK254"/>
  <c r="BF254"/>
  <c r="BI253"/>
  <c r="BH253"/>
  <c r="BG253"/>
  <c r="BE253"/>
  <c r="BK253"/>
  <c r="BF253"/>
  <c r="BI252"/>
  <c r="BH252"/>
  <c r="BG252"/>
  <c r="BE252"/>
  <c r="BK252"/>
  <c r="BF252"/>
  <c r="BI251"/>
  <c r="BH251"/>
  <c r="BG251"/>
  <c r="BE251"/>
  <c r="BK251"/>
  <c r="BF251"/>
  <c r="BI250"/>
  <c r="BH250"/>
  <c r="BG250"/>
  <c r="BF250"/>
  <c r="BE250"/>
  <c r="BK250"/>
  <c r="BI249"/>
  <c r="BH249"/>
  <c r="BG249"/>
  <c r="BE249"/>
  <c r="BK249"/>
  <c r="BF249"/>
  <c r="BI248"/>
  <c r="BH248"/>
  <c r="BG248"/>
  <c r="BF248"/>
  <c r="BE248"/>
  <c r="BK248"/>
  <c r="BI247"/>
  <c r="BH247"/>
  <c r="BG247"/>
  <c r="BE247"/>
  <c r="BK247"/>
  <c r="BF247"/>
  <c r="BI246"/>
  <c r="BH246"/>
  <c r="BG246"/>
  <c r="BF246"/>
  <c r="BE246"/>
  <c r="BK246"/>
  <c r="BI245"/>
  <c r="BH245"/>
  <c r="BG245"/>
  <c r="BE245"/>
  <c r="BK245"/>
  <c r="BF245"/>
  <c r="BI244"/>
  <c r="BH244"/>
  <c r="BG244"/>
  <c r="BF244"/>
  <c r="BE244"/>
  <c r="BK244"/>
  <c r="BI243"/>
  <c r="BH243"/>
  <c r="BG243"/>
  <c r="BE243"/>
  <c r="BK243"/>
  <c r="BI242"/>
  <c r="BH242"/>
  <c r="BG242"/>
  <c r="BF242"/>
  <c r="BE242"/>
  <c r="BK242"/>
  <c r="BI241"/>
  <c r="BH241"/>
  <c r="BG241"/>
  <c r="BE241"/>
  <c r="BK241"/>
  <c r="BF241"/>
  <c r="BI240"/>
  <c r="BH240"/>
  <c r="BG240"/>
  <c r="BF240"/>
  <c r="BE240"/>
  <c r="BK240"/>
  <c r="BI239"/>
  <c r="BH239"/>
  <c r="BG239"/>
  <c r="BE239"/>
  <c r="BK239"/>
  <c r="BF239"/>
  <c r="BI237"/>
  <c r="BH237"/>
  <c r="BG237"/>
  <c r="BE237"/>
  <c r="BK237"/>
  <c r="BF237"/>
  <c r="BI236"/>
  <c r="BH236"/>
  <c r="BG236"/>
  <c r="BF236"/>
  <c r="BE236"/>
  <c r="BK236"/>
  <c r="BI235"/>
  <c r="BH235"/>
  <c r="BG235"/>
  <c r="BE235"/>
  <c r="BK235"/>
  <c r="BF235"/>
  <c r="BI233"/>
  <c r="BH233"/>
  <c r="BG233"/>
  <c r="BF233"/>
  <c r="BE233"/>
  <c r="BK233"/>
  <c r="BI232"/>
  <c r="BH232"/>
  <c r="BG232"/>
  <c r="BE232"/>
  <c r="BK232"/>
  <c r="BF232"/>
  <c r="BI231"/>
  <c r="BH231"/>
  <c r="BG231"/>
  <c r="BF231"/>
  <c r="BE231"/>
  <c r="BK231"/>
  <c r="BI230"/>
  <c r="BH230"/>
  <c r="BG230"/>
  <c r="BE230"/>
  <c r="BK230"/>
  <c r="BF230"/>
  <c r="BI229"/>
  <c r="BH229"/>
  <c r="BG229"/>
  <c r="BF229"/>
  <c r="BE229"/>
  <c r="BK229"/>
  <c r="BI228"/>
  <c r="BH228"/>
  <c r="BG228"/>
  <c r="BE228"/>
  <c r="BK228"/>
  <c r="BF228"/>
  <c r="BI227"/>
  <c r="BH227"/>
  <c r="BG227"/>
  <c r="BF227"/>
  <c r="BE227"/>
  <c r="BK227"/>
  <c r="BI226"/>
  <c r="BH226"/>
  <c r="BG226"/>
  <c r="BE226"/>
  <c r="BK226"/>
  <c r="BF226"/>
  <c r="BI225"/>
  <c r="BH225"/>
  <c r="BG225"/>
  <c r="BF225"/>
  <c r="BE225"/>
  <c r="BK225"/>
  <c r="BI224"/>
  <c r="BH224"/>
  <c r="BG224"/>
  <c r="BE224"/>
  <c r="BK224"/>
  <c r="BF224"/>
  <c r="BI223"/>
  <c r="BH223"/>
  <c r="BG223"/>
  <c r="BF223"/>
  <c r="BE223"/>
  <c r="BK223"/>
  <c r="BI222"/>
  <c r="BH222"/>
  <c r="BG222"/>
  <c r="BE222"/>
  <c r="BK222"/>
  <c r="BF222"/>
  <c r="BI221"/>
  <c r="BH221"/>
  <c r="BG221"/>
  <c r="BF221"/>
  <c r="BE221"/>
  <c r="BK221"/>
  <c r="BI219"/>
  <c r="BH219"/>
  <c r="BG219"/>
  <c r="BF219"/>
  <c r="BE219"/>
  <c r="BK219"/>
  <c r="BI218"/>
  <c r="BH218"/>
  <c r="BG218"/>
  <c r="BE218"/>
  <c r="BK218"/>
  <c r="BF218"/>
  <c r="BI217"/>
  <c r="BH217"/>
  <c r="BG217"/>
  <c r="BF217"/>
  <c r="BE217"/>
  <c r="BK217"/>
  <c r="BI214"/>
  <c r="BH214"/>
  <c r="BG214"/>
  <c r="BF214"/>
  <c r="BE214"/>
  <c r="BK214"/>
  <c r="BK213" s="1"/>
  <c r="BI212"/>
  <c r="BH212"/>
  <c r="BG212"/>
  <c r="BE212"/>
  <c r="BK212"/>
  <c r="BF212"/>
  <c r="BI211"/>
  <c r="BH211"/>
  <c r="BG211"/>
  <c r="BF211"/>
  <c r="BE211"/>
  <c r="BK211"/>
  <c r="BI210"/>
  <c r="BH210"/>
  <c r="BG210"/>
  <c r="BE210"/>
  <c r="BK210"/>
  <c r="BF210"/>
  <c r="BI209"/>
  <c r="BH209"/>
  <c r="BG209"/>
  <c r="BF209"/>
  <c r="BE209"/>
  <c r="BK209"/>
  <c r="BI208"/>
  <c r="BH208"/>
  <c r="BG208"/>
  <c r="BE208"/>
  <c r="BK208"/>
  <c r="BF208"/>
  <c r="BI207"/>
  <c r="BH207"/>
  <c r="BG207"/>
  <c r="BF207"/>
  <c r="BE207"/>
  <c r="BK207"/>
  <c r="BI206"/>
  <c r="BH206"/>
  <c r="BG206"/>
  <c r="BE206"/>
  <c r="BK206"/>
  <c r="BF206"/>
  <c r="BI205"/>
  <c r="BH205"/>
  <c r="BG205"/>
  <c r="BF205"/>
  <c r="BE205"/>
  <c r="BK205"/>
  <c r="BI204"/>
  <c r="BH204"/>
  <c r="BG204"/>
  <c r="BE204"/>
  <c r="BK204"/>
  <c r="BF204"/>
  <c r="BI203"/>
  <c r="BH203"/>
  <c r="BG203"/>
  <c r="BF203"/>
  <c r="BE203"/>
  <c r="BK203"/>
  <c r="BI202"/>
  <c r="BH202"/>
  <c r="BG202"/>
  <c r="BE202"/>
  <c r="BK202"/>
  <c r="BF202"/>
  <c r="BI201"/>
  <c r="BH201"/>
  <c r="BG201"/>
  <c r="BF201"/>
  <c r="BE201"/>
  <c r="BK201"/>
  <c r="BI200"/>
  <c r="BH200"/>
  <c r="BG200"/>
  <c r="BE200"/>
  <c r="BK200"/>
  <c r="BF200"/>
  <c r="BI199"/>
  <c r="BH199"/>
  <c r="BG199"/>
  <c r="BF199"/>
  <c r="BE199"/>
  <c r="BK199"/>
  <c r="BI198"/>
  <c r="BH198"/>
  <c r="BG198"/>
  <c r="BE198"/>
  <c r="BK198"/>
  <c r="BF198"/>
  <c r="BI197"/>
  <c r="BH197"/>
  <c r="BG197"/>
  <c r="BF197"/>
  <c r="BE197"/>
  <c r="BK197"/>
  <c r="BI196"/>
  <c r="BH196"/>
  <c r="BG196"/>
  <c r="BE196"/>
  <c r="BK196"/>
  <c r="BF196"/>
  <c r="BI195"/>
  <c r="BH195"/>
  <c r="BG195"/>
  <c r="BF195"/>
  <c r="BE195"/>
  <c r="BK195"/>
  <c r="BI194"/>
  <c r="BH194"/>
  <c r="BG194"/>
  <c r="BE194"/>
  <c r="BK194"/>
  <c r="BF194"/>
  <c r="BI193"/>
  <c r="BH193"/>
  <c r="BG193"/>
  <c r="BF193"/>
  <c r="BE193"/>
  <c r="BK193"/>
  <c r="BI192"/>
  <c r="BH192"/>
  <c r="BG192"/>
  <c r="BE192"/>
  <c r="BK192"/>
  <c r="BF192"/>
  <c r="BI191"/>
  <c r="BH191"/>
  <c r="BG191"/>
  <c r="BF191"/>
  <c r="BE191"/>
  <c r="BK191"/>
  <c r="BI190"/>
  <c r="BH190"/>
  <c r="BG190"/>
  <c r="BE190"/>
  <c r="BK190"/>
  <c r="BF190"/>
  <c r="BI189"/>
  <c r="BH189"/>
  <c r="BG189"/>
  <c r="BF189"/>
  <c r="BE189"/>
  <c r="BK189"/>
  <c r="BI188"/>
  <c r="BH188"/>
  <c r="BG188"/>
  <c r="BE188"/>
  <c r="BK188"/>
  <c r="BF188"/>
  <c r="BI187"/>
  <c r="BH187"/>
  <c r="BG187"/>
  <c r="BF187"/>
  <c r="BE187"/>
  <c r="BK187"/>
  <c r="BI186"/>
  <c r="BH186"/>
  <c r="BG186"/>
  <c r="BE186"/>
  <c r="BK186"/>
  <c r="BF186"/>
  <c r="BI185"/>
  <c r="BH185"/>
  <c r="BG185"/>
  <c r="BF185"/>
  <c r="BE185"/>
  <c r="BK185"/>
  <c r="BI184"/>
  <c r="BH184"/>
  <c r="BG184"/>
  <c r="BE184"/>
  <c r="BK184"/>
  <c r="BF184"/>
  <c r="BI183"/>
  <c r="BH183"/>
  <c r="BG183"/>
  <c r="BF183"/>
  <c r="BE183"/>
  <c r="BK183"/>
  <c r="BI182"/>
  <c r="BH182"/>
  <c r="BG182"/>
  <c r="BE182"/>
  <c r="BK182"/>
  <c r="BF182"/>
  <c r="BI181"/>
  <c r="BH181"/>
  <c r="BG181"/>
  <c r="BF181"/>
  <c r="BE181"/>
  <c r="BK181"/>
  <c r="BI180"/>
  <c r="BH180"/>
  <c r="BG180"/>
  <c r="BE180"/>
  <c r="BK180"/>
  <c r="BF180"/>
  <c r="BI179"/>
  <c r="BH179"/>
  <c r="BG179"/>
  <c r="BF179"/>
  <c r="BE179"/>
  <c r="BK179"/>
  <c r="BI178"/>
  <c r="BH178"/>
  <c r="BG178"/>
  <c r="BE178"/>
  <c r="BK178"/>
  <c r="BF178"/>
  <c r="BI177"/>
  <c r="BH177"/>
  <c r="BG177"/>
  <c r="BF177"/>
  <c r="BE177"/>
  <c r="BK177"/>
  <c r="BI176"/>
  <c r="BH176"/>
  <c r="BG176"/>
  <c r="BE176"/>
  <c r="BK176"/>
  <c r="BI174"/>
  <c r="BH174"/>
  <c r="BG174"/>
  <c r="BE174"/>
  <c r="BK174"/>
  <c r="BF174"/>
  <c r="BI173"/>
  <c r="BH173"/>
  <c r="BG173"/>
  <c r="BF173"/>
  <c r="BE173"/>
  <c r="BK173"/>
  <c r="BI172"/>
  <c r="BH172"/>
  <c r="BG172"/>
  <c r="BE172"/>
  <c r="BK172"/>
  <c r="BF172"/>
  <c r="BI171"/>
  <c r="BH171"/>
  <c r="BG171"/>
  <c r="BF171"/>
  <c r="BE171"/>
  <c r="BK171"/>
  <c r="BI170"/>
  <c r="BH170"/>
  <c r="BG170"/>
  <c r="BE170"/>
  <c r="BK170"/>
  <c r="BF170"/>
  <c r="BI169"/>
  <c r="BH169"/>
  <c r="BG169"/>
  <c r="BF169"/>
  <c r="BE169"/>
  <c r="BK169"/>
  <c r="BI168"/>
  <c r="BH168"/>
  <c r="BG168"/>
  <c r="BE168"/>
  <c r="BK168"/>
  <c r="BF168"/>
  <c r="BI167"/>
  <c r="BH167"/>
  <c r="BG167"/>
  <c r="BF167"/>
  <c r="BE167"/>
  <c r="BK167"/>
  <c r="BI166"/>
  <c r="BH166"/>
  <c r="BG166"/>
  <c r="BE166"/>
  <c r="BK166"/>
  <c r="BF166"/>
  <c r="BI165"/>
  <c r="BH165"/>
  <c r="BG165"/>
  <c r="BF165"/>
  <c r="BE165"/>
  <c r="BK165"/>
  <c r="BI164"/>
  <c r="BH164"/>
  <c r="BG164"/>
  <c r="BE164"/>
  <c r="BK164"/>
  <c r="BF164"/>
  <c r="BI163"/>
  <c r="BH163"/>
  <c r="BG163"/>
  <c r="BF163"/>
  <c r="BE163"/>
  <c r="BK163"/>
  <c r="BI162"/>
  <c r="BH162"/>
  <c r="BG162"/>
  <c r="BE162"/>
  <c r="BK162"/>
  <c r="BF162"/>
  <c r="BI161"/>
  <c r="BH161"/>
  <c r="BG161"/>
  <c r="BF161"/>
  <c r="BE161"/>
  <c r="BK161"/>
  <c r="BI160"/>
  <c r="BH160"/>
  <c r="BG160"/>
  <c r="BE160"/>
  <c r="BK160"/>
  <c r="BF160"/>
  <c r="BI159"/>
  <c r="BH159"/>
  <c r="BG159"/>
  <c r="BF159"/>
  <c r="BE159"/>
  <c r="BK159"/>
  <c r="BI158"/>
  <c r="BH158"/>
  <c r="BG158"/>
  <c r="BE158"/>
  <c r="BK158"/>
  <c r="BF158"/>
  <c r="BI157"/>
  <c r="BH157"/>
  <c r="BG157"/>
  <c r="BF157"/>
  <c r="BE157"/>
  <c r="BK157"/>
  <c r="BI156"/>
  <c r="BH156"/>
  <c r="BG156"/>
  <c r="BE156"/>
  <c r="BK156"/>
  <c r="BF156"/>
  <c r="BI155"/>
  <c r="BH155"/>
  <c r="BG155"/>
  <c r="BF155"/>
  <c r="BE155"/>
  <c r="BK155"/>
  <c r="BI154"/>
  <c r="BH154"/>
  <c r="BG154"/>
  <c r="BE154"/>
  <c r="BK154"/>
  <c r="BI153"/>
  <c r="BH153"/>
  <c r="BG153"/>
  <c r="BF153"/>
  <c r="BE153"/>
  <c r="BK153"/>
  <c r="BI152"/>
  <c r="BH152"/>
  <c r="BG152"/>
  <c r="BE152"/>
  <c r="BK152"/>
  <c r="BF152"/>
  <c r="BI151"/>
  <c r="BH151"/>
  <c r="BG151"/>
  <c r="BF151"/>
  <c r="BE151"/>
  <c r="BK151"/>
  <c r="BI150"/>
  <c r="BH150"/>
  <c r="BG150"/>
  <c r="BE150"/>
  <c r="BK150"/>
  <c r="BF150"/>
  <c r="BI148"/>
  <c r="BH148"/>
  <c r="BG148"/>
  <c r="BF148"/>
  <c r="BE148"/>
  <c r="BK148"/>
  <c r="BI147"/>
  <c r="BH147"/>
  <c r="BG147"/>
  <c r="BE147"/>
  <c r="BK147"/>
  <c r="BF147"/>
  <c r="BI146"/>
  <c r="BH146"/>
  <c r="BG146"/>
  <c r="BF146"/>
  <c r="BE146"/>
  <c r="BK146"/>
  <c r="BI145"/>
  <c r="BH145"/>
  <c r="BG145"/>
  <c r="BE145"/>
  <c r="BK145"/>
  <c r="BF145"/>
  <c r="BI143"/>
  <c r="BH143"/>
  <c r="BG143"/>
  <c r="BE143"/>
  <c r="BK143"/>
  <c r="BF143"/>
  <c r="BI142"/>
  <c r="BH142"/>
  <c r="BG142"/>
  <c r="BF142"/>
  <c r="BE142"/>
  <c r="BK142"/>
  <c r="BI141"/>
  <c r="BH141"/>
  <c r="BG141"/>
  <c r="BE141"/>
  <c r="BK141"/>
  <c r="BF141"/>
  <c r="BI140"/>
  <c r="BH140"/>
  <c r="BG140"/>
  <c r="BF140"/>
  <c r="BE140"/>
  <c r="BK140"/>
  <c r="BI139"/>
  <c r="BH139"/>
  <c r="BG139"/>
  <c r="BE139"/>
  <c r="BK139"/>
  <c r="BF139"/>
  <c r="BI137"/>
  <c r="BH137"/>
  <c r="BG137"/>
  <c r="BF137"/>
  <c r="BE137"/>
  <c r="BK137"/>
  <c r="BI136"/>
  <c r="BH136"/>
  <c r="BG136"/>
  <c r="BE136"/>
  <c r="BK136"/>
  <c r="BF136"/>
  <c r="BI134"/>
  <c r="BH134"/>
  <c r="BG134"/>
  <c r="BE134"/>
  <c r="BK134"/>
  <c r="BF134"/>
  <c r="BI133"/>
  <c r="BH133"/>
  <c r="BG133"/>
  <c r="BF133"/>
  <c r="BE133"/>
  <c r="BK133"/>
  <c r="BI132"/>
  <c r="BH132"/>
  <c r="BG132"/>
  <c r="BE132"/>
  <c r="BK132"/>
  <c r="BF132"/>
  <c r="BI131"/>
  <c r="BH131"/>
  <c r="BG131"/>
  <c r="BF131"/>
  <c r="BE131"/>
  <c r="BK131"/>
  <c r="BI130"/>
  <c r="BH130"/>
  <c r="BG130"/>
  <c r="BE130"/>
  <c r="BK130"/>
  <c r="BF130"/>
  <c r="M123"/>
  <c r="F123"/>
  <c r="F121"/>
  <c r="M27"/>
  <c r="AS88" i="1" s="1"/>
  <c r="AS87" s="1"/>
  <c r="M82" i="2"/>
  <c r="F82"/>
  <c r="F80"/>
  <c r="F78"/>
  <c r="O20"/>
  <c r="E20"/>
  <c r="M124" s="1"/>
  <c r="O19"/>
  <c r="O14"/>
  <c r="E14"/>
  <c r="F83" s="1"/>
  <c r="O13"/>
  <c r="O8"/>
  <c r="M121" s="1"/>
  <c r="AK27" i="1"/>
  <c r="AM83"/>
  <c r="L83"/>
  <c r="AM82"/>
  <c r="L82"/>
  <c r="AM80"/>
  <c r="L80"/>
  <c r="L78"/>
  <c r="BK234" i="2" l="1"/>
  <c r="BK135"/>
  <c r="BK138"/>
  <c r="BK283"/>
  <c r="BK313"/>
  <c r="BK129"/>
  <c r="BK144"/>
  <c r="BK216"/>
  <c r="BK306"/>
  <c r="BK309"/>
  <c r="BK295"/>
  <c r="BK220"/>
  <c r="N98" s="1"/>
  <c r="BK175"/>
  <c r="N93"/>
  <c r="BK149"/>
  <c r="BK238"/>
  <c r="BF243"/>
  <c r="M32" s="1"/>
  <c r="AW88" i="1" s="1"/>
  <c r="BK260" i="2"/>
  <c r="N101"/>
  <c r="BK266"/>
  <c r="N94"/>
  <c r="BF176"/>
  <c r="N91"/>
  <c r="N103"/>
  <c r="N104"/>
  <c r="N106"/>
  <c r="N90"/>
  <c r="M83"/>
  <c r="N107"/>
  <c r="BK289"/>
  <c r="M31"/>
  <c r="AV88" i="1" s="1"/>
  <c r="N99" i="2"/>
  <c r="N92"/>
  <c r="H33"/>
  <c r="BB88" i="1" s="1"/>
  <c r="BB87" s="1"/>
  <c r="AX87" s="1"/>
  <c r="H35" i="2"/>
  <c r="BD88" i="1" s="1"/>
  <c r="BD87" s="1"/>
  <c r="W35" s="1"/>
  <c r="H34" i="2"/>
  <c r="BC88" i="1" s="1"/>
  <c r="BC87" s="1"/>
  <c r="W34" s="1"/>
  <c r="N95" i="2"/>
  <c r="N100"/>
  <c r="N102"/>
  <c r="N105"/>
  <c r="N97"/>
  <c r="F124"/>
  <c r="H31"/>
  <c r="AZ88" i="1" s="1"/>
  <c r="AZ87" s="1"/>
  <c r="M80" i="2"/>
  <c r="H32" l="1"/>
  <c r="BA88" i="1" s="1"/>
  <c r="BA87" s="1"/>
  <c r="AW87" s="1"/>
  <c r="AK32" s="1"/>
  <c r="AU88"/>
  <c r="AU87" s="1"/>
  <c r="BK128" i="2"/>
  <c r="N88"/>
  <c r="BK257"/>
  <c r="BK215" s="1"/>
  <c r="N89"/>
  <c r="W33" i="1"/>
  <c r="AT88"/>
  <c r="AY87"/>
  <c r="W31"/>
  <c r="AV87"/>
  <c r="W32" l="1"/>
  <c r="BK127" i="2"/>
  <c r="N87"/>
  <c r="M26" s="1"/>
  <c r="M29" s="1"/>
  <c r="N96"/>
  <c r="AK31" i="1"/>
  <c r="AT87"/>
  <c r="L111" i="2" l="1"/>
  <c r="AG88" i="1"/>
  <c r="L37" i="2"/>
  <c r="AN88" i="1" l="1"/>
  <c r="AG87"/>
  <c r="AK26" s="1"/>
  <c r="AG92" l="1"/>
  <c r="AN87"/>
  <c r="AN92" s="1"/>
  <c r="AK29"/>
  <c r="AK37" s="1"/>
</calcChain>
</file>

<file path=xl/sharedStrings.xml><?xml version="1.0" encoding="utf-8"?>
<sst xmlns="http://schemas.openxmlformats.org/spreadsheetml/2006/main" count="2161" uniqueCount="683">
  <si>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</si>
  <si>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</si>
  <si>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</si>
  <si>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</si>
  <si>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</si>
  <si>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</si>
  <si>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</si>
  <si>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</si>
  <si>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</si>
  <si>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</si>
  <si>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</si>
  <si>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</si>
  <si>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</si>
  <si>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</si>
  <si>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0013-2017</t>
  </si>
  <si>
    <t>Stavba:</t>
  </si>
  <si>
    <t>Stevebné úpravy priestorov oddelenia anestézie a intenzívnej medicíny, Nemocnica Myjava</t>
  </si>
  <si>
    <t>KS:</t>
  </si>
  <si>
    <t>Miesto:</t>
  </si>
  <si>
    <t xml:space="preserve"> </t>
  </si>
  <si>
    <t>Dátum:</t>
  </si>
  <si>
    <t>Objednávateľ:</t>
  </si>
  <si>
    <t>IČO:</t>
  </si>
  <si>
    <t>Nemocnica s poliklinikou MYJAVA</t>
  </si>
  <si>
    <t>IČO DPH:</t>
  </si>
  <si>
    <t>Zhotoviteľ:</t>
  </si>
  <si>
    <t>Projektant:</t>
  </si>
  <si>
    <t>36555924</t>
  </si>
  <si>
    <t xml:space="preserve">FK Real s.r.o. 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</si>
  <si>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</si>
  <si>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</si>
  <si>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</si>
  <si>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</si>
  <si>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</si>
  <si>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</si>
  <si>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</si>
  <si>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</si>
  <si>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</si>
  <si>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</si>
  <si>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</si>
  <si>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</si>
  <si>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</si>
  <si>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</si>
  <si>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</si>
  <si>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</si>
  <si>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</si>
  <si>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</si>
  <si>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</si>
  <si>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</si>
  <si>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</si>
  <si>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</si>
  <si>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</si>
  <si>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</si>
  <si>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</si>
  <si>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</si>
  <si>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</si>
  <si>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</si>
  <si>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</si>
  <si>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</si>
  <si>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</si>
  <si>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</si>
  <si>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</si>
  <si>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</si>
  <si>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</si>
  <si>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</si>
  <si>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</si>
  <si>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</si>
  <si>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</si>
  <si>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</si>
  <si>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</si>
  <si>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</si>
  <si>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</si>
  <si>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</si>
  <si>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</si>
  <si>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{dcd425bb-f4ba-42ca-9a5a-4b4c7a6eb2ad}</t>
  </si>
  <si>
    <t>{00000000-0000-0000-0000-000000000000}</t>
  </si>
  <si>
    <t>/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</si>
  <si>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</si>
  <si>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</si>
  <si>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</si>
  <si>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</si>
  <si>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</si>
  <si>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</si>
  <si>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</si>
  <si>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</si>
  <si>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</si>
  <si>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</si>
  <si>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</si>
  <si>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gd</t>
  </si>
  <si>
    <t>23,72</t>
  </si>
  <si>
    <t>2</t>
  </si>
  <si>
    <t>kd</t>
  </si>
  <si>
    <t>9,9</t>
  </si>
  <si>
    <t>KRYCÍ LIST ROZPOČTU</t>
  </si>
  <si>
    <t>obkl</t>
  </si>
  <si>
    <t>214,905</t>
  </si>
  <si>
    <t>rf</t>
  </si>
  <si>
    <t>294,438</t>
  </si>
  <si>
    <t>rfi</t>
  </si>
  <si>
    <t>34,747</t>
  </si>
  <si>
    <t>v1</t>
  </si>
  <si>
    <t>10,341</t>
  </si>
  <si>
    <t>bd</t>
  </si>
  <si>
    <t>3,447</t>
  </si>
  <si>
    <t>nats</t>
  </si>
  <si>
    <t>554,091</t>
  </si>
  <si>
    <t>bakn</t>
  </si>
  <si>
    <t>73,145</t>
  </si>
  <si>
    <t>vnom</t>
  </si>
  <si>
    <t>550,151</t>
  </si>
  <si>
    <t>v2</t>
  </si>
  <si>
    <t>1,4</t>
  </si>
  <si>
    <t>p01</t>
  </si>
  <si>
    <t>143,93</t>
  </si>
  <si>
    <t>p01a</t>
  </si>
  <si>
    <t>129,44</t>
  </si>
  <si>
    <t>sokpvc</t>
  </si>
  <si>
    <t>118,96</t>
  </si>
  <si>
    <t>sokpvcas</t>
  </si>
  <si>
    <t>108,59</t>
  </si>
  <si>
    <t>nat</t>
  </si>
  <si>
    <t>138,18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</si>
  <si>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</si>
  <si>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</si>
  <si>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</si>
  <si>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</si>
  <si>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</si>
  <si>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</si>
  <si>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</si>
  <si>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</si>
  <si>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</si>
  <si>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</si>
  <si>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</si>
  <si>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</si>
  <si>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</si>
  <si>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</si>
  <si>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</si>
  <si>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</si>
  <si>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</si>
  <si>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</si>
  <si>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</si>
  <si>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</si>
  <si>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</si>
  <si>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</si>
  <si>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</si>
  <si>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</si>
  <si>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777 - Podlahy syntetické</t>
  </si>
  <si>
    <t xml:space="preserve">    781 - Dokončovacie práce a obklady</t>
  </si>
  <si>
    <t xml:space="preserve">    783 - Dokončovacie práce - nátery</t>
  </si>
  <si>
    <t>2) Ostatné náklady</t>
  </si>
  <si>
    <t>ROZPOČET</t>
  </si>
  <si>
    <t>PČ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</si>
  <si>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</si>
  <si>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</si>
  <si>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</si>
  <si>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</si>
  <si>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</si>
  <si>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</si>
  <si>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</si>
  <si>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</si>
  <si>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</si>
  <si>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</si>
  <si>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</si>
  <si>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</si>
  <si>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</si>
  <si>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Výkop nezapaženej jamy v hornine 3, do 100 m3</t>
  </si>
  <si>
    <t>m3</t>
  </si>
  <si>
    <t>4</t>
  </si>
  <si>
    <t>-253814242</t>
  </si>
  <si>
    <t>Hĺbenie šachiet v  hornine tr. 3 súdržných - ručným náradím plocha výkopu do 4 m2</t>
  </si>
  <si>
    <t>156385814</t>
  </si>
  <si>
    <t>3</t>
  </si>
  <si>
    <t xml:space="preserve">Vodorovné premiestnenie výkopku po spevnenej ceste z horniny tr.1-4, do 100 m3 na vzdialenosť do 3000 m </t>
  </si>
  <si>
    <t>1866950745</t>
  </si>
  <si>
    <t>Vodorovné premiestnenie výkopku po spevnenej ceste z horniny tr.1-4, do 100 m3, príplatok k cene za každých ďalšich a začatých 1000 m</t>
  </si>
  <si>
    <t>1925235558</t>
  </si>
  <si>
    <t>5</t>
  </si>
  <si>
    <t>Poplatok za skladovanie</t>
  </si>
  <si>
    <t>t</t>
  </si>
  <si>
    <t>256518066</t>
  </si>
  <si>
    <t>6</t>
  </si>
  <si>
    <t>Násyp pod základové  konštrukcie so zhutnením zo štrkopiesku fr.0-32 mm</t>
  </si>
  <si>
    <t>99857715</t>
  </si>
  <si>
    <t>7</t>
  </si>
  <si>
    <t>Betón základových pätiek, prostý tr. C 20/25</t>
  </si>
  <si>
    <t>1822742407</t>
  </si>
  <si>
    <t>8</t>
  </si>
  <si>
    <t>Zamurovanie otvoru s plochou nad 0.25 do 1m2 v murive nadzákladného tehlami na maltu vápennocementovú</t>
  </si>
  <si>
    <t>-2127805128</t>
  </si>
  <si>
    <t>9</t>
  </si>
  <si>
    <t>Zamurovanie otvoru s plochou nad 1 do 4m2 v murive nadzákladného tehlami na maltu vápennocementovú</t>
  </si>
  <si>
    <t>-466405979</t>
  </si>
  <si>
    <t>10</t>
  </si>
  <si>
    <t>Valcované nosníky dodatočne osadzované do pripravených otvorov bez zamurovania hláv do č.12</t>
  </si>
  <si>
    <t>322448061</t>
  </si>
  <si>
    <t>11</t>
  </si>
  <si>
    <t>Valcované nosníky dodatočne osadzované do pripravených otvorov bez zamurovania hláv č.14 až 22</t>
  </si>
  <si>
    <t>1978197316</t>
  </si>
  <si>
    <t>12</t>
  </si>
  <si>
    <t>Primurovka ostenia s ozubom z tehál vo vybúraných otvoroch nad 150 do 300 mm</t>
  </si>
  <si>
    <t>m2</t>
  </si>
  <si>
    <t>-147721459</t>
  </si>
  <si>
    <t>13</t>
  </si>
  <si>
    <t>Betón stužujúcich pásov a vencov železový tr. C 20/25</t>
  </si>
  <si>
    <t>352920381</t>
  </si>
  <si>
    <t>14</t>
  </si>
  <si>
    <t>Debnenie bočníc stužujúcich pásov a vencov vrátane vzpier zhotovenie</t>
  </si>
  <si>
    <t>444769075</t>
  </si>
  <si>
    <t>15</t>
  </si>
  <si>
    <t>Debnenie bočníc stužujúcich pásov a vencov vrátane vzpier odstránenie</t>
  </si>
  <si>
    <t>1339816667</t>
  </si>
  <si>
    <t>16</t>
  </si>
  <si>
    <t>Výstuž stužujúcich pásov a vencov z betonárskej ocele 10505</t>
  </si>
  <si>
    <t>-1627930063</t>
  </si>
  <si>
    <t>17</t>
  </si>
  <si>
    <t>Oprava vnútorných vápenných omietok stropov železobetónových rovných tvárnicových a klenieb, opravovaná plocha nad 10 do 30 % štukových</t>
  </si>
  <si>
    <t>-1700531255</t>
  </si>
  <si>
    <t>18</t>
  </si>
  <si>
    <t>Príprava vnútorného podkladu stropov, penetračný náter</t>
  </si>
  <si>
    <t>1908615506</t>
  </si>
  <si>
    <t>19</t>
  </si>
  <si>
    <t>Vnútorná sádrová stierka stropov hr. cca. 2 mm</t>
  </si>
  <si>
    <t>78508396</t>
  </si>
  <si>
    <t>Oprava vnútorných vápenných omietok stien, v množstve opravenej plochy nad 10 do 30 % štukových</t>
  </si>
  <si>
    <t>-546351224</t>
  </si>
  <si>
    <t>21</t>
  </si>
  <si>
    <t>Omietka rýh v stenách maltou vápennou šírky ryhy do 150 mm omietkou štukovou</t>
  </si>
  <si>
    <t>1832983787</t>
  </si>
  <si>
    <t>22</t>
  </si>
  <si>
    <t>Príprava vnútorného podkladu stien, penetračný náter</t>
  </si>
  <si>
    <t>-2024955039</t>
  </si>
  <si>
    <t>23</t>
  </si>
  <si>
    <t>Vnútorná omietka stien, sadrová, hr. 10 mm</t>
  </si>
  <si>
    <t>1359256405</t>
  </si>
  <si>
    <t>24</t>
  </si>
  <si>
    <t>Vnútorná sádrová stierka stien hr. cca. 2 mm</t>
  </si>
  <si>
    <t>-532394052</t>
  </si>
  <si>
    <t>25</t>
  </si>
  <si>
    <t>Mazanina z betónu prostého (m3) tr. C 20/25 hr.nad 120 do 240 mm</t>
  </si>
  <si>
    <t>-1865055569</t>
  </si>
  <si>
    <t>26</t>
  </si>
  <si>
    <t>Príplatok za prehlad. povrchu betónovej mazaniny min. tr.C 8/10 oceľ. hlad. hr. 120-240 mm</t>
  </si>
  <si>
    <t>912522858</t>
  </si>
  <si>
    <t>27</t>
  </si>
  <si>
    <t>Príplatok za strhnutie povrchu mazaniny latou pre hr. obidvoch vrstiev mazaniny nad 120 do 240 mm</t>
  </si>
  <si>
    <t>1857251694</t>
  </si>
  <si>
    <t>28</t>
  </si>
  <si>
    <t>Výstuž mazanín z betónov (z kameniva) a z ľahkých betónov zo zváraných sietí z drôtov typu KARI</t>
  </si>
  <si>
    <t>-1381222348</t>
  </si>
  <si>
    <t>29</t>
  </si>
  <si>
    <t>Nivelačná stierka podlahová hrúbky do 5 mm</t>
  </si>
  <si>
    <t>9047085</t>
  </si>
  <si>
    <t>30</t>
  </si>
  <si>
    <t>Dodatočná montáž oceľovej dverovej zárubne, plochy otvoru do 2,5 m2</t>
  </si>
  <si>
    <t>ks</t>
  </si>
  <si>
    <t>-930944529</t>
  </si>
  <si>
    <t>31</t>
  </si>
  <si>
    <t>M</t>
  </si>
  <si>
    <t>1836595311</t>
  </si>
  <si>
    <t>32</t>
  </si>
  <si>
    <t>-774804862</t>
  </si>
  <si>
    <t>33</t>
  </si>
  <si>
    <t>-549154879</t>
  </si>
  <si>
    <t>34</t>
  </si>
  <si>
    <t>1725270762</t>
  </si>
  <si>
    <t>35</t>
  </si>
  <si>
    <t>1024128592</t>
  </si>
  <si>
    <t>36</t>
  </si>
  <si>
    <t>1487926290</t>
  </si>
  <si>
    <t>37</t>
  </si>
  <si>
    <t>726625356</t>
  </si>
  <si>
    <t>38</t>
  </si>
  <si>
    <t>-2096800639</t>
  </si>
  <si>
    <t>39</t>
  </si>
  <si>
    <t>2108438866</t>
  </si>
  <si>
    <t>40</t>
  </si>
  <si>
    <t>Dodatočná montáž oceľovej dverovej zárubne, plochy otvoru 2,5 - 4,5 m2</t>
  </si>
  <si>
    <t>858350093</t>
  </si>
  <si>
    <t>41</t>
  </si>
  <si>
    <t>901285783</t>
  </si>
  <si>
    <t>42</t>
  </si>
  <si>
    <t>Lešenie ľahké pracovné pomocné s výškou lešeňovej podlahy nad 1,20 do 1,90 m</t>
  </si>
  <si>
    <t>-1781342888</t>
  </si>
  <si>
    <t>43</t>
  </si>
  <si>
    <t>Vyčistenie budov pri výške podlaží do 4m</t>
  </si>
  <si>
    <t>1839965986</t>
  </si>
  <si>
    <t>44</t>
  </si>
  <si>
    <t>Chemická kotva s kotevným svorníkom tesnená polyesterovou živicou do muriva z plných tehál, s vyvŕtaním otvoru M12/10/135 mm</t>
  </si>
  <si>
    <t>-752440221</t>
  </si>
  <si>
    <t>45</t>
  </si>
  <si>
    <t>Chemická kotva s kotevným svorníkom tesnená chemickou ampulkou s vyvŕtaním otvoru M8</t>
  </si>
  <si>
    <t>-596340572</t>
  </si>
  <si>
    <t>46</t>
  </si>
  <si>
    <t>Chemická kotva s kotevným svorníkom tesnená chemickou ampulkou do betónu, ŽB, kameňa, s vyvŕtaním otvoru M12/95/220 mm</t>
  </si>
  <si>
    <t>-1450564724</t>
  </si>
  <si>
    <t>47</t>
  </si>
  <si>
    <t>Búranie priečok z tehál pálených, plných alebo dutých hr. do 150 mm,  -0,19600t</t>
  </si>
  <si>
    <t>95877413</t>
  </si>
  <si>
    <t>48</t>
  </si>
  <si>
    <t>Búranie muriva nadzákladového z tehál pálených, vápenopieskových,cementových na maltu,  -1,90500t</t>
  </si>
  <si>
    <t>1233253801</t>
  </si>
  <si>
    <t>49</t>
  </si>
  <si>
    <t>Búranie pilierov tehlových na akúkoľvek maltu,  -1,80000t</t>
  </si>
  <si>
    <t>43410104</t>
  </si>
  <si>
    <t>50</t>
  </si>
  <si>
    <t>Búranie dlažieb, bez podklad. lôžka z xylolit., alebo keramických dlaždíc hr. do 10 mm,  -0,02000t</t>
  </si>
  <si>
    <t>1598057921</t>
  </si>
  <si>
    <t>51</t>
  </si>
  <si>
    <t>Prikresanie plošné, muriva z akýchkoľvek tehál pálených na akúkoľvek maltu hr. do 150 mm,  -0,27500t</t>
  </si>
  <si>
    <t>1899718936</t>
  </si>
  <si>
    <t>52</t>
  </si>
  <si>
    <t>Prikresanie plošné, muriva z akýchkoľvek tehál pálených na akúkoľvek maltu hr. do 300 mm,  -0,55700t</t>
  </si>
  <si>
    <t>-780820521</t>
  </si>
  <si>
    <t>53</t>
  </si>
  <si>
    <t>Vyvesenie dreveného dverného krídla do suti plochy do 2 m2, -0,02400t</t>
  </si>
  <si>
    <t>-544074306</t>
  </si>
  <si>
    <t>54</t>
  </si>
  <si>
    <t>Vyvesenie dreveného dverného krídla do suti plochy nad 2 m2, -0,02700t</t>
  </si>
  <si>
    <t>971523587</t>
  </si>
  <si>
    <t>55</t>
  </si>
  <si>
    <t>Vyvesenie kovového dverného krídla do suti plochy nad 2 m2</t>
  </si>
  <si>
    <t>1667067236</t>
  </si>
  <si>
    <t>56</t>
  </si>
  <si>
    <t>Vybúranie kovových dverových zárubní plochy do 2 m2,  -0,07600t</t>
  </si>
  <si>
    <t>1766285525</t>
  </si>
  <si>
    <t>57</t>
  </si>
  <si>
    <t>Vybúranie kovových dverových zárubní plochy nad 2 m2,  -0,06300t</t>
  </si>
  <si>
    <t>1067152448</t>
  </si>
  <si>
    <t>58</t>
  </si>
  <si>
    <t>Vyvesenie plastového okenného krídla do suti plochy nad 1, 5 m2, -0,02000t</t>
  </si>
  <si>
    <t>-1042931519</t>
  </si>
  <si>
    <t>59</t>
  </si>
  <si>
    <t>Demontáž okien plastových, 1 bm obvodu - 0,007t</t>
  </si>
  <si>
    <t>m</t>
  </si>
  <si>
    <t>-1968517797</t>
  </si>
  <si>
    <t>60</t>
  </si>
  <si>
    <t>Vybúranie otvoru v murive tehl. priemeru profilu do 60 mm hr.do 300 mm,  -0,00100t</t>
  </si>
  <si>
    <t>-336440984</t>
  </si>
  <si>
    <t>61</t>
  </si>
  <si>
    <t>Vybúranie otvoru v murive tehl. plochy do 0, 09 m2 hr.do 750 mm,  -0,13200t</t>
  </si>
  <si>
    <t>1221371874</t>
  </si>
  <si>
    <t>62</t>
  </si>
  <si>
    <t>Vybúranie otvoru v murive tehl. plochy do 0, 25 m2 hr.do 300 mm,  -0,14600t</t>
  </si>
  <si>
    <t>148920117</t>
  </si>
  <si>
    <t>63</t>
  </si>
  <si>
    <t>Vybúranie otvoru v murive tehl. plochy do 0, 25 m2 hr.do 750 mm,  -0,34400t</t>
  </si>
  <si>
    <t>78653351</t>
  </si>
  <si>
    <t>64</t>
  </si>
  <si>
    <t>Vybúranie otvorov v murive tehl. plochy do 1 m2 hr.do 300 mm,  -1,87500t</t>
  </si>
  <si>
    <t>-659035843</t>
  </si>
  <si>
    <t>65</t>
  </si>
  <si>
    <t>Vybúranie otvorov v murive tehl. plochy do 1 m2 hr.do 900 mm,  -1,87500t</t>
  </si>
  <si>
    <t>2048716208</t>
  </si>
  <si>
    <t>66</t>
  </si>
  <si>
    <t>Vybúranie otvorov v murive tehl. plochy do 4 m2 hr.do 900 mm,  -1,87500t</t>
  </si>
  <si>
    <t>1845108846</t>
  </si>
  <si>
    <t>67</t>
  </si>
  <si>
    <t>Jadrové vrty diamantovými korunkami do D 120 mm do stien - murivo tehlové -0,00018t</t>
  </si>
  <si>
    <t>cm</t>
  </si>
  <si>
    <t>-1356107258</t>
  </si>
  <si>
    <t>68</t>
  </si>
  <si>
    <t>Jadrové vrty diamantovými korunkami do D 150 mm do stien - murivo tehlové -0,00028t</t>
  </si>
  <si>
    <t>-1067251405</t>
  </si>
  <si>
    <t>69</t>
  </si>
  <si>
    <t>Jadrové vrty diamantovými korunkami do D 200 mm do stien - murivo tehlové -0,00050t</t>
  </si>
  <si>
    <t>1898812106</t>
  </si>
  <si>
    <t>70</t>
  </si>
  <si>
    <t>Jadrové vrty diamantovými korunkami do D 250 mm do stien - murivo tehlové -0,00079t</t>
  </si>
  <si>
    <t>1294865962</t>
  </si>
  <si>
    <t>71</t>
  </si>
  <si>
    <t>Jadrové vrty diamantovými korunkami do D 300 mm do stien - murivo tehlové -0,00113t</t>
  </si>
  <si>
    <t>303091632</t>
  </si>
  <si>
    <t>72</t>
  </si>
  <si>
    <t>Jadrové vrty diamantovými korunkami do D 350 mm do stien - murivo tehlové -0,00117t</t>
  </si>
  <si>
    <t>-856969233</t>
  </si>
  <si>
    <t>73</t>
  </si>
  <si>
    <t>Vysekávanie rýh v akomkoľvek murive tehlovom na akúkoľvek maltu do hĺbky 100 mm a š. do 100 mm,  -0,01800t</t>
  </si>
  <si>
    <t>1552811591</t>
  </si>
  <si>
    <t>74</t>
  </si>
  <si>
    <t>Odsekanie a odobratie keramických soklíkov,  -0,01000t</t>
  </si>
  <si>
    <t>-1628381109</t>
  </si>
  <si>
    <t>75</t>
  </si>
  <si>
    <t>Odsekanie a odobratie stien z obkladačiek vnútorných nad 2 m2,  -0,06800t</t>
  </si>
  <si>
    <t>-283088801</t>
  </si>
  <si>
    <t>76</t>
  </si>
  <si>
    <t>Odvoz sutiny a vybúraných hmôt na skládku do 1 km</t>
  </si>
  <si>
    <t>-538199556</t>
  </si>
  <si>
    <t>77</t>
  </si>
  <si>
    <t>Odvoz sutiny a vybúraných hmôt na skládku za každý ďalší 1 km</t>
  </si>
  <si>
    <t>1000007959</t>
  </si>
  <si>
    <t>78</t>
  </si>
  <si>
    <t>-92384819</t>
  </si>
  <si>
    <t>79</t>
  </si>
  <si>
    <t>Presun hmôt pre opravy a údržbu objektov vrátane vonkajších plášťov výšky do 25 m</t>
  </si>
  <si>
    <t>-448492014</t>
  </si>
  <si>
    <t>80</t>
  </si>
  <si>
    <t>213285615</t>
  </si>
  <si>
    <t>81</t>
  </si>
  <si>
    <t>-8657580</t>
  </si>
  <si>
    <t>82</t>
  </si>
  <si>
    <t>Presun hmôt pre izoláciu proti vode v objektoch výšky do 6 m</t>
  </si>
  <si>
    <t>%</t>
  </si>
  <si>
    <t>-2042737177</t>
  </si>
  <si>
    <t>83</t>
  </si>
  <si>
    <t>-1398688519</t>
  </si>
  <si>
    <t>84</t>
  </si>
  <si>
    <t>-1494928657</t>
  </si>
  <si>
    <t>85</t>
  </si>
  <si>
    <t>2137574869</t>
  </si>
  <si>
    <t>86</t>
  </si>
  <si>
    <t>1495617229</t>
  </si>
  <si>
    <t>87</t>
  </si>
  <si>
    <t>1954339878</t>
  </si>
  <si>
    <t>88</t>
  </si>
  <si>
    <t>2075041028</t>
  </si>
  <si>
    <t>89</t>
  </si>
  <si>
    <t>383201999</t>
  </si>
  <si>
    <t>90</t>
  </si>
  <si>
    <t>Kastlík zo sádrokartónu</t>
  </si>
  <si>
    <t>635353661</t>
  </si>
  <si>
    <t>91</t>
  </si>
  <si>
    <t>444127864</t>
  </si>
  <si>
    <t>92</t>
  </si>
  <si>
    <t>1422556540</t>
  </si>
  <si>
    <t>93</t>
  </si>
  <si>
    <t>-497485036</t>
  </si>
  <si>
    <t>94</t>
  </si>
  <si>
    <t>Vyplnenie styku pohľadu a steny akrylátovým pretierateľným tmelom</t>
  </si>
  <si>
    <t>1875020057</t>
  </si>
  <si>
    <t>95</t>
  </si>
  <si>
    <t>Presun hmôt pre sádrokartónové konštrukcie v stavbách(objektoch )výšky do 7 m</t>
  </si>
  <si>
    <t>-1702441004</t>
  </si>
  <si>
    <t>96</t>
  </si>
  <si>
    <t>Oplechovanie parapetov z hliníkového farebného Al plechu, vrátane rohov r.š. 330 mm</t>
  </si>
  <si>
    <t>490420278</t>
  </si>
  <si>
    <t>97</t>
  </si>
  <si>
    <t>Demontáž oplechovania parapetov rš od 100 do 330 mm,  -0,00135t</t>
  </si>
  <si>
    <t>-297051242</t>
  </si>
  <si>
    <t>98</t>
  </si>
  <si>
    <t>Presun hmôt pre konštrukcie klampiarske v objektoch výšky do 6 m</t>
  </si>
  <si>
    <t>-1510642893</t>
  </si>
  <si>
    <t>99</t>
  </si>
  <si>
    <t>Montáž plastových výplní otvorov</t>
  </si>
  <si>
    <t>-664971847</t>
  </si>
  <si>
    <t>100</t>
  </si>
  <si>
    <t>Plastové okno 3kr. O+OS 1670x2330, v hornej časti plný panel v. 630 mm, komplet podľa PD, pol.O1</t>
  </si>
  <si>
    <t>kus</t>
  </si>
  <si>
    <t>-219951097</t>
  </si>
  <si>
    <t>101</t>
  </si>
  <si>
    <t>Plastové dvere 1kr. 1260x2900, v hornej časti nadsvetlík v. 650 mm, komplet podľa PD, pol.D8</t>
  </si>
  <si>
    <t>1143184568</t>
  </si>
  <si>
    <t>102</t>
  </si>
  <si>
    <t>Montáž dverového krídla otočného jednokrídlového poldrážkového, do existujúcej zárubne, vrátane kovania</t>
  </si>
  <si>
    <t>1224837402</t>
  </si>
  <si>
    <t>103</t>
  </si>
  <si>
    <t>Dvere vnútorné jednokrídlové, výplň dierovaná DTD doska, povrch HPL laminát, plné, šírka 600-900 mm, farba hladká biela</t>
  </si>
  <si>
    <t>524801359</t>
  </si>
  <si>
    <t>104</t>
  </si>
  <si>
    <t>Dvere vnútorné jednokrídlové, výplň dierovaná DTD doska, povrch HPL laminát, plné, šírka 1000-1100 mm, farba hladká biela</t>
  </si>
  <si>
    <t>-762170063</t>
  </si>
  <si>
    <t>105</t>
  </si>
  <si>
    <t>Montáž dverového krídla otočného dvojkrídlového poldrážkového, do existujúcej zárubne, vrátane kovania</t>
  </si>
  <si>
    <t>104344848</t>
  </si>
  <si>
    <t>106</t>
  </si>
  <si>
    <t>Dvere vnútorné dvojkrídlové, výplň dierovaná DTD doska, povrch HPL laminát, plné, 1300 mm, farba hladká biela, asymetrické</t>
  </si>
  <si>
    <t>1878311004</t>
  </si>
  <si>
    <t>107</t>
  </si>
  <si>
    <t>Montáž parapetnej dosky plastovej šírky do 300 mm</t>
  </si>
  <si>
    <t>473288471</t>
  </si>
  <si>
    <t>108</t>
  </si>
  <si>
    <t>Vnútorné parapetné dosky plastové</t>
  </si>
  <si>
    <t>487664693</t>
  </si>
  <si>
    <t>109</t>
  </si>
  <si>
    <t>1337010595</t>
  </si>
  <si>
    <t>110</t>
  </si>
  <si>
    <t>Plastový ochranný profil h = 300 mm</t>
  </si>
  <si>
    <t>-364690272</t>
  </si>
  <si>
    <t>111</t>
  </si>
  <si>
    <t>Demontáž parapetnej dosky</t>
  </si>
  <si>
    <t>1034339477</t>
  </si>
  <si>
    <t>112</t>
  </si>
  <si>
    <t>Montáž kuchynskej linky s dresom a indukčnou doskou</t>
  </si>
  <si>
    <t>hod</t>
  </si>
  <si>
    <t>-794307895</t>
  </si>
  <si>
    <t>113</t>
  </si>
  <si>
    <t>Kuchynská linka s drezom a indukčnou dvojplatňou, komplet podľa PD, pol.S1</t>
  </si>
  <si>
    <t>kpl</t>
  </si>
  <si>
    <t>-738980562</t>
  </si>
  <si>
    <t>114</t>
  </si>
  <si>
    <t>Demontáž kuchynskej linky drevenej     -0,130t</t>
  </si>
  <si>
    <t>220592461</t>
  </si>
  <si>
    <t>115</t>
  </si>
  <si>
    <t>Montáž a dodávka pultu sestier, komplet podľa PD, pol.S2</t>
  </si>
  <si>
    <t>624582315</t>
  </si>
  <si>
    <t>116</t>
  </si>
  <si>
    <t>Presun hmot pre konštrukcie stolárske v objektoch výšky do 6 m</t>
  </si>
  <si>
    <t>-349910580</t>
  </si>
  <si>
    <t>117</t>
  </si>
  <si>
    <t>Demontáž stien a priečok pre zasklenie zváraných,  -0,03300t</t>
  </si>
  <si>
    <t>-1579683977</t>
  </si>
  <si>
    <t>118</t>
  </si>
  <si>
    <t>624400354</t>
  </si>
  <si>
    <t>119</t>
  </si>
  <si>
    <t>Montáž a dodávka atomatických posuvných dverí 1200x2040. komplet podľa PD, pol. Z1</t>
  </si>
  <si>
    <t>-112693695</t>
  </si>
  <si>
    <t>120</t>
  </si>
  <si>
    <t>-491289649</t>
  </si>
  <si>
    <t>121</t>
  </si>
  <si>
    <t>1568605144</t>
  </si>
  <si>
    <t>122</t>
  </si>
  <si>
    <t>1484247710</t>
  </si>
  <si>
    <t>123</t>
  </si>
  <si>
    <t>-2109353747</t>
  </si>
  <si>
    <t>1389295510</t>
  </si>
  <si>
    <t>Montáž zábradlia rovného z rúrok na oceľovú konštrukciu, s hmotnosťou 1 m zábradlia do 30 kg</t>
  </si>
  <si>
    <t>799053721</t>
  </si>
  <si>
    <t>126</t>
  </si>
  <si>
    <t>Oceľové zábraldie rampy, pol.Z11</t>
  </si>
  <si>
    <t>2000983359</t>
  </si>
  <si>
    <t>127</t>
  </si>
  <si>
    <t>Montáž ostatných atypických kovových stavebných doplnkových konštrukcií nad 5 do 10 kg</t>
  </si>
  <si>
    <t>kg</t>
  </si>
  <si>
    <t>1242470076</t>
  </si>
  <si>
    <t>128</t>
  </si>
  <si>
    <t>Podchytenie otvorov pri búraní oceľových zárubní, komplet podľa PD, pol.Z4</t>
  </si>
  <si>
    <t>-1641866931</t>
  </si>
  <si>
    <t>129</t>
  </si>
  <si>
    <t>Podchytenie otvorov pri búraní oceľových zárubní, komplet podľa PD, pol.Z5</t>
  </si>
  <si>
    <t>-2074938766</t>
  </si>
  <si>
    <t>130</t>
  </si>
  <si>
    <t>Oceľová konštrukcia, komplet podľa PD, pol.Z6</t>
  </si>
  <si>
    <t>1089811365</t>
  </si>
  <si>
    <t>131</t>
  </si>
  <si>
    <t>Oceľová konštrukcia, komplet podľa PD, pol.Z7</t>
  </si>
  <si>
    <t>-1091367069</t>
  </si>
  <si>
    <t>132</t>
  </si>
  <si>
    <t>Oceľová konštrukcia, komplet podľa PD, pol.Z8</t>
  </si>
  <si>
    <t>890219390</t>
  </si>
  <si>
    <t>133</t>
  </si>
  <si>
    <t>Oceľová konštrukcia, komplet podľa PD, pol.Z9</t>
  </si>
  <si>
    <t>-1054426757</t>
  </si>
  <si>
    <t>134</t>
  </si>
  <si>
    <t>Oceľová konštrukcia, komplet podľa PD, pol.Z10</t>
  </si>
  <si>
    <t>422733476</t>
  </si>
  <si>
    <t>135</t>
  </si>
  <si>
    <t>Montáž ostatných atypických kovových stavebných doplnkových konštrukcií nad 10 do 20 kg</t>
  </si>
  <si>
    <t>-66328755</t>
  </si>
  <si>
    <t>136</t>
  </si>
  <si>
    <t>Dodávka koštrukcie pre kotvenie lankového galerijného systému, komplet podľa PD, pol. Z19</t>
  </si>
  <si>
    <t>-1102644015</t>
  </si>
  <si>
    <t>137</t>
  </si>
  <si>
    <t>Montáž ostatných atypických kovových stavebných doplnkových konštrukcií nad 50 do 100 kg</t>
  </si>
  <si>
    <t>233418609</t>
  </si>
  <si>
    <t>138</t>
  </si>
  <si>
    <t>Oceľová konštrukcia rampy</t>
  </si>
  <si>
    <t>-146141430</t>
  </si>
  <si>
    <t>139</t>
  </si>
  <si>
    <t>Presun hmôt pre kovové stavebné doplnkové konštrukcie v objektoch výšky do 6 m</t>
  </si>
  <si>
    <t>826287732</t>
  </si>
  <si>
    <t>140</t>
  </si>
  <si>
    <t>Montáž podláh z dlaždíc gres kladených do tmelu</t>
  </si>
  <si>
    <t>759686194</t>
  </si>
  <si>
    <t>141</t>
  </si>
  <si>
    <t>Gresová protišmyková dlažba</t>
  </si>
  <si>
    <t>39799346</t>
  </si>
  <si>
    <t>142</t>
  </si>
  <si>
    <t>Montáž podláh z dlaždíc keramických do tmelu</t>
  </si>
  <si>
    <t>-1946322632</t>
  </si>
  <si>
    <t>143</t>
  </si>
  <si>
    <t>Keramická protišmyková dlažba</t>
  </si>
  <si>
    <t>-1046771872</t>
  </si>
  <si>
    <t>144</t>
  </si>
  <si>
    <t>Presun hmôt pre podlahy z dlaždíc v objektoch výšky do 6m</t>
  </si>
  <si>
    <t>-66247364</t>
  </si>
  <si>
    <t>145</t>
  </si>
  <si>
    <t>Montáž a dodávka prechodovej lišty</t>
  </si>
  <si>
    <t>-894361211</t>
  </si>
  <si>
    <t>146</t>
  </si>
  <si>
    <t>Demontáž podláh drevených, laminátových, parketových položených voľne alebo spoj click, vrátane líšt -0,0150t</t>
  </si>
  <si>
    <t>28471302</t>
  </si>
  <si>
    <t>147</t>
  </si>
  <si>
    <t>Brúsenie podláh strojné, rohy prebrúsiť ručne</t>
  </si>
  <si>
    <t>-795540491</t>
  </si>
  <si>
    <t>148</t>
  </si>
  <si>
    <t>-1662324652</t>
  </si>
  <si>
    <t>149</t>
  </si>
  <si>
    <t>Presun hmôt pre podlahy vlysové a parketové v objektoch výšky do 6 m</t>
  </si>
  <si>
    <t>-2103610156</t>
  </si>
  <si>
    <t>150</t>
  </si>
  <si>
    <t>Demontáž soklíkov alebo líšt</t>
  </si>
  <si>
    <t>-865653529</t>
  </si>
  <si>
    <t>151</t>
  </si>
  <si>
    <t>Lepenie podlahových soklov z PVC vytiahnutím</t>
  </si>
  <si>
    <t>-352714676</t>
  </si>
  <si>
    <t>152</t>
  </si>
  <si>
    <t>Odstránenie povlakových podláh z nášľapnej plochy lepených s podložkou,  -0,00100t</t>
  </si>
  <si>
    <t>476294802</t>
  </si>
  <si>
    <t>153</t>
  </si>
  <si>
    <t>Lepenie povlakových podláh z PVC homogénnych pásov</t>
  </si>
  <si>
    <t>-131624595</t>
  </si>
  <si>
    <t>154</t>
  </si>
  <si>
    <t>692277987</t>
  </si>
  <si>
    <t>155</t>
  </si>
  <si>
    <t>Lepenie povlakových podláh PVC, kaučukových elektrostaticky vodivých na Cu pásku z pásov</t>
  </si>
  <si>
    <t>-676138757</t>
  </si>
  <si>
    <t>156</t>
  </si>
  <si>
    <t>477680088</t>
  </si>
  <si>
    <t>157</t>
  </si>
  <si>
    <t>Revízna správa podlahy</t>
  </si>
  <si>
    <t>-1115608239</t>
  </si>
  <si>
    <t>158</t>
  </si>
  <si>
    <t>Penetrovanie podkladu pred kladením podláh, na nasiakavé podlahy</t>
  </si>
  <si>
    <t>1700908242</t>
  </si>
  <si>
    <t>159</t>
  </si>
  <si>
    <t>Presun hmôt pre podlahy povlakové v objektoch výšky do 6 m</t>
  </si>
  <si>
    <t>-1470355797</t>
  </si>
  <si>
    <t>160</t>
  </si>
  <si>
    <t>-426582487</t>
  </si>
  <si>
    <t>161</t>
  </si>
  <si>
    <t>Presun hmôt pre podlahy syntetické v objektoch výšky do 6 m</t>
  </si>
  <si>
    <t>871312754</t>
  </si>
  <si>
    <t>162</t>
  </si>
  <si>
    <t>Montáž obkladov vnútor. stien z obkladačiek kladených do tmelu</t>
  </si>
  <si>
    <t>145911554</t>
  </si>
  <si>
    <t>163</t>
  </si>
  <si>
    <t>Vnútorný keramický obklad</t>
  </si>
  <si>
    <t>1363372055</t>
  </si>
  <si>
    <t>164</t>
  </si>
  <si>
    <t>Presun hmôt pre obklady keramické v objektoch výšky do 6 m</t>
  </si>
  <si>
    <t>738080793</t>
  </si>
  <si>
    <t>165</t>
  </si>
  <si>
    <t>Nátery kov.stav.doplnk.konštr. polyuretánové jednonásobné 2x s emailovaním</t>
  </si>
  <si>
    <t>2128865752</t>
  </si>
  <si>
    <t>166</t>
  </si>
  <si>
    <t>Nátery kov.stav.doplnk.konštr. polyuretánové farby základné</t>
  </si>
  <si>
    <t>182231665</t>
  </si>
  <si>
    <t>167</t>
  </si>
  <si>
    <t>Odstránenie starých náterov z omietok oškrabaním s obrúsením stien</t>
  </si>
  <si>
    <t>1319612498</t>
  </si>
  <si>
    <t>168</t>
  </si>
  <si>
    <t>Penetračný náter stien a stropov</t>
  </si>
  <si>
    <t>1053048313</t>
  </si>
  <si>
    <t>169</t>
  </si>
  <si>
    <t>Antibakteriálny náter stien a stropov, dvojnásobný</t>
  </si>
  <si>
    <t>789850784</t>
  </si>
  <si>
    <t>Stavebné úpravy priestorov oddelenia anestézie a intenzívnej medicíny, Nemocnica Myjava</t>
  </si>
  <si>
    <t>Časť:</t>
  </si>
  <si>
    <t>Stavebnotechnické riešenie, statika</t>
  </si>
  <si>
    <t>Epoxidový náter</t>
  </si>
  <si>
    <t>Podlaha PVC homogénna hr. 2mm, záťaž 34/43, protišmyk R9 - viď skladba podláh v projekte</t>
  </si>
  <si>
    <t>PVC podlaha elektrostaticky vodivá , hr. 2 mm pre nemocničné priestory- viď skladba podláh v projekte</t>
  </si>
  <si>
    <t>Montáž a dodávka zasklenej  steny 3700x2900, 1kr. dvere 800x2040, komplet podľa PD, pol. ZS1</t>
  </si>
  <si>
    <t>Montáž a dodávka zasklenej steny 4,37x2,9, 1kr. dvere 800x2040, komplet podľa PD, pol. ZS2</t>
  </si>
  <si>
    <t>Montáž a dodávka zasklenej steny 2475x3150, 1kr. posuvné dvere 1100x2040, komplet podľa PD, pol. ZS3</t>
  </si>
  <si>
    <t>Montáž a dodávka pevnej zasklenej steny 3100x1400, komplet podľa PD, pol. ZS6</t>
  </si>
  <si>
    <t>Montáž a dodávka protipožiarnej zasklenej steny 2590x2800, 2kr. dvere 1900x2200, komplet podľa PD, pol. ZS5</t>
  </si>
  <si>
    <t>Montáž a dodávka dymotesnej zasklenej steny 2590x2800, 2kr. dvere 1900x2200, komplet podľa PD, pol. ZS4</t>
  </si>
  <si>
    <t>Montáž a dodávka atomatických  posuvných dverí 1200x2050. komplet podľa PD, pol. Z2</t>
  </si>
  <si>
    <t>Montáž a dodávka atomatických  dymotesných posuvných dverí 1200x2050. komplet podľa PD, pol.  Z3</t>
  </si>
  <si>
    <t>Montáž plastového ochranného profilu, pol. PL</t>
  </si>
  <si>
    <t>Zárubňa oceľová skladaná 600x1970x100, pol. D1</t>
  </si>
  <si>
    <t>Zárubňa oceľová skladaná 600x1970x180, pol. D1</t>
  </si>
  <si>
    <t>Zárubňa oceľová skladaná 700x1970x100, pol. D2</t>
  </si>
  <si>
    <t>Zárubňa oceľová skladaná 800x1970x180, pol. D3</t>
  </si>
  <si>
    <t>Zárubňa oceľová skladaná 700x1970x180, pol. D2</t>
  </si>
  <si>
    <t>Zárubňa oceľová skladaná 900x1970x180, pol. D4</t>
  </si>
  <si>
    <t>Zárubňa oceľová skladaná 1100x1970x125, pol. D5</t>
  </si>
  <si>
    <t>Zárubňa oceľová skladaná 1100x1970x180, pol. D5</t>
  </si>
  <si>
    <t>Zárubňa oceľová skladaná 1000x1970x180, pol. D6</t>
  </si>
  <si>
    <t>Zárubňa oceľová skladaná 1300x1970x180, dvojkrídlová, pol. D7</t>
  </si>
  <si>
    <t>Vysatie podláh primyselným vysávačom</t>
  </si>
  <si>
    <t>Hydroizolácia pružná silikátová proti povrchovej a podpovrchovej tlakovej vode aplikovaná v tekutom stave, hr. 2,5 mm na ploche vodorovnej</t>
  </si>
  <si>
    <t>Hydroizolácia pružná silikátová proti povrchovej a podpovrchovej tlakovej vode aplikovaná v tekutom stave, hr. 2,5 mm na ploche zvislej</t>
  </si>
  <si>
    <t>Priečka sadrokartónová hr. 100 mm, jednoducho opláštená doskami sadrokartónovými základnými stavebnými (biela) hr. 12.5 mm s tep. izoláciou, CW 75, Rw min. 42 Db</t>
  </si>
  <si>
    <t>Priečka sadrokartónová hr. 100 mm, jednoducho opláštená doskami sadrokartónovými impregnovanými do prostredia so zvýšenou vzdušnou vlhkosťou (zelená) hr. 12.5 mm s tep. izoláciou, CW 75, Rw min. 42 Db</t>
  </si>
  <si>
    <t>Priečka sadrokartónová hr. 125 mm, dvojito opláštená doskami sadrokartónovými základnými stavebnými (biela) hr. 12.5 mm s tep. izoláciou, CW 75, Rw min. 42 Db</t>
  </si>
  <si>
    <t>Priečka sadrokartónová hr. 125 mm, dvojito opláštená doskami sadrokartónovými impregnovanými do prostredia so zvýšenou vzdušnou vlhkosťou (zelená) hr. 12.5 mm s tep. izoláciou, CW 75, Rw min. 42 Db</t>
  </si>
  <si>
    <t>Priečka sadrokartónová hr. 175 mm, dvojito opláštená doskami sadrokartónovými základnými stavebnými (biela) 12.5 mm s tep. izoláciou, CW 75+CW 50, Rw min. 42 Db</t>
  </si>
  <si>
    <t>Priečka sadrokartónová hr. 175 mm, dvojito opláštená doskami sadrokartónovými impregnovanými do prostredia so zvýšenou vzdušnou vlhkosťou (zelená) 12.5 mm s tep. izoláciou, CW 75+CW 50, Rw min. 42 Db</t>
  </si>
  <si>
    <t>Sadrokartónová inštalačná predstena pre sanitárne zariadenia, jednoduché opláštenie doskami sadrokartónovými impregnovanými do prostredia so zvýšenou vzdušnou vlhkosťou (zelená) hr. 12.5 mm</t>
  </si>
  <si>
    <t>Podhľad sadrokartónový závesný, dosky sadrokartónové protipožiarne (ružová)  hr. 12.5 mm, dvojúrovňová oceľová podkonštrukcia CD</t>
  </si>
  <si>
    <t>Podhľad sadrokartónový závesný, dosky sadrokartónové protipožiarne  impregnované do prostredia so zvýšenou vzdušnou vlhkosťou (zelená) hr. 12.5 mm, dvojúrovňová oceľová podkonštrukcia CD</t>
  </si>
  <si>
    <t>Prestup cez sadrokartónovú konštrukciu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</si>
</sst>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sz val="12"/>
      <name val="Trebuchet MS"/>
      <family val="2"/>
      <charset val="238"/>
    </font>
    <font>
      <sz val="9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27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167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6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0" fillId="0" borderId="25" xfId="0" applyBorder="1" applyAlignment="1" applyProtection="1">
      <alignment horizontal="center" vertical="center" wrapText="1"/>
      <protection locked="0"/>
    </xf>
    <xf numFmtId="14" fontId="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4" xfId="0" applyFont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4" xfId="0" applyFont="1" applyBorder="1" applyAlignment="1" applyProtection="1">
      <alignment horizontal="left" vertical="center" wrapText="1"/>
      <protection locked="0"/>
    </xf>
    <xf numFmtId="0" fontId="2" fillId="5" borderId="23" xfId="0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31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1" fillId="2" borderId="0" xfId="1" applyFont="1" applyFill="1" applyAlignment="1" applyProtection="1">
      <alignment horizontal="center"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7" fontId="34" fillId="0" borderId="25" xfId="0" applyNumberFormat="1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tabSelected="1" workbookViewId="0">
      <pane ySplit="1" topLeftCell="A87" activePane="bottomLeft" state="frozen"/>
      <selection pane="bottomLeft" activeCell="BE16" sqref="BE1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83" t="s">
        <v>7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R2" s="153" t="s">
        <v>8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10</v>
      </c>
    </row>
    <row r="4" spans="1:73" ht="36.950000000000003" customHeight="1">
      <c r="B4" s="21"/>
      <c r="C4" s="176" t="s">
        <v>11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22"/>
      <c r="AS4" s="23" t="s">
        <v>12</v>
      </c>
      <c r="BS4" s="17" t="s">
        <v>9</v>
      </c>
    </row>
    <row r="5" spans="1:73" ht="14.45" customHeight="1">
      <c r="B5" s="21"/>
      <c r="C5" s="24"/>
      <c r="D5" s="25" t="s">
        <v>13</v>
      </c>
      <c r="E5" s="24"/>
      <c r="F5" s="24"/>
      <c r="G5" s="24"/>
      <c r="H5" s="24"/>
      <c r="I5" s="24"/>
      <c r="J5" s="24"/>
      <c r="K5" s="185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24"/>
      <c r="AQ5" s="22"/>
      <c r="BS5" s="17" t="s">
        <v>9</v>
      </c>
    </row>
    <row r="6" spans="1:73" ht="36.950000000000003" customHeight="1">
      <c r="B6" s="21"/>
      <c r="C6" s="24"/>
      <c r="D6" s="27" t="s">
        <v>15</v>
      </c>
      <c r="E6" s="24"/>
      <c r="F6" s="24"/>
      <c r="G6" s="24"/>
      <c r="H6" s="24"/>
      <c r="I6" s="24"/>
      <c r="J6" s="24"/>
      <c r="K6" s="186" t="s">
        <v>645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24"/>
      <c r="AQ6" s="22"/>
      <c r="BS6" s="17" t="s">
        <v>9</v>
      </c>
    </row>
    <row r="7" spans="1:73" ht="14.25" customHeight="1">
      <c r="B7" s="21"/>
      <c r="C7" s="24"/>
      <c r="D7" s="28" t="s">
        <v>646</v>
      </c>
      <c r="E7" s="24"/>
      <c r="F7" s="24"/>
      <c r="G7" s="24"/>
      <c r="H7" s="24"/>
      <c r="I7" s="24"/>
      <c r="J7" s="24"/>
      <c r="K7" s="147" t="s">
        <v>647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17</v>
      </c>
      <c r="AL7" s="24"/>
      <c r="AM7" s="24"/>
      <c r="AN7" s="26" t="s">
        <v>5</v>
      </c>
      <c r="AO7" s="24"/>
      <c r="AP7" s="24"/>
      <c r="AQ7" s="22"/>
      <c r="BS7" s="17" t="s">
        <v>9</v>
      </c>
    </row>
    <row r="8" spans="1:73" ht="14.45" customHeight="1">
      <c r="B8" s="21"/>
      <c r="C8" s="24"/>
      <c r="D8" s="28" t="s">
        <v>18</v>
      </c>
      <c r="E8" s="24"/>
      <c r="F8" s="24"/>
      <c r="G8" s="24"/>
      <c r="H8" s="24"/>
      <c r="I8" s="24"/>
      <c r="J8" s="24"/>
      <c r="K8" s="26" t="s">
        <v>19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20</v>
      </c>
      <c r="AL8" s="24"/>
      <c r="AM8" s="24"/>
      <c r="AN8" s="150"/>
      <c r="AO8" s="24"/>
      <c r="AP8" s="24"/>
      <c r="AQ8" s="22"/>
      <c r="BS8" s="17" t="s">
        <v>9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9</v>
      </c>
    </row>
    <row r="10" spans="1:73" ht="14.45" customHeight="1">
      <c r="B10" s="21"/>
      <c r="C10" s="24"/>
      <c r="D10" s="28" t="s">
        <v>21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22</v>
      </c>
      <c r="AL10" s="24"/>
      <c r="AM10" s="24"/>
      <c r="AN10" s="26" t="s">
        <v>5</v>
      </c>
      <c r="AO10" s="24"/>
      <c r="AP10" s="24"/>
      <c r="AQ10" s="22"/>
      <c r="BS10" s="17" t="s">
        <v>9</v>
      </c>
    </row>
    <row r="11" spans="1:73" ht="18.399999999999999" customHeight="1">
      <c r="B11" s="21"/>
      <c r="C11" s="24"/>
      <c r="D11" s="24"/>
      <c r="E11" s="26" t="s">
        <v>23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24</v>
      </c>
      <c r="AL11" s="24"/>
      <c r="AM11" s="24"/>
      <c r="AN11" s="26" t="s">
        <v>5</v>
      </c>
      <c r="AO11" s="24"/>
      <c r="AP11" s="24"/>
      <c r="AQ11" s="22"/>
      <c r="BS11" s="17" t="s">
        <v>9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9</v>
      </c>
    </row>
    <row r="13" spans="1:73" ht="14.45" customHeight="1">
      <c r="B13" s="21"/>
      <c r="C13" s="24"/>
      <c r="D13" s="28" t="s">
        <v>25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22</v>
      </c>
      <c r="AL13" s="24"/>
      <c r="AM13" s="24"/>
      <c r="AN13" s="26" t="s">
        <v>5</v>
      </c>
      <c r="AO13" s="24"/>
      <c r="AP13" s="24"/>
      <c r="AQ13" s="22"/>
      <c r="BS13" s="17" t="s">
        <v>9</v>
      </c>
    </row>
    <row r="14" spans="1:73" ht="15">
      <c r="B14" s="21"/>
      <c r="C14" s="24"/>
      <c r="D14" s="24"/>
      <c r="E14" s="26" t="s">
        <v>19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24</v>
      </c>
      <c r="AL14" s="24"/>
      <c r="AM14" s="24"/>
      <c r="AN14" s="26" t="s">
        <v>5</v>
      </c>
      <c r="AO14" s="24"/>
      <c r="AP14" s="24"/>
      <c r="AQ14" s="22"/>
      <c r="BS14" s="17" t="s">
        <v>9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26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22</v>
      </c>
      <c r="AL16" s="24"/>
      <c r="AM16" s="24"/>
      <c r="AN16" s="26" t="s">
        <v>27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28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24</v>
      </c>
      <c r="AL17" s="24"/>
      <c r="AM17" s="24"/>
      <c r="AN17" s="26" t="s">
        <v>5</v>
      </c>
      <c r="AO17" s="24"/>
      <c r="AP17" s="24"/>
      <c r="AQ17" s="22"/>
      <c r="BS17" s="17" t="s">
        <v>29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30</v>
      </c>
    </row>
    <row r="19" spans="2:71" ht="14.45" customHeight="1">
      <c r="B19" s="21"/>
      <c r="C19" s="24"/>
      <c r="D19" s="28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22</v>
      </c>
      <c r="AL19" s="24"/>
      <c r="AM19" s="24"/>
      <c r="AN19" s="26" t="s">
        <v>5</v>
      </c>
      <c r="AO19" s="24"/>
      <c r="AP19" s="24"/>
      <c r="AQ19" s="22"/>
      <c r="BS19" s="17" t="s">
        <v>30</v>
      </c>
    </row>
    <row r="20" spans="2:71" ht="18.399999999999999" customHeight="1">
      <c r="B20" s="21"/>
      <c r="C20" s="24"/>
      <c r="D20" s="24"/>
      <c r="E20" s="26" t="s">
        <v>19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24</v>
      </c>
      <c r="AL20" s="24"/>
      <c r="AM20" s="24"/>
      <c r="AN20" s="26" t="s">
        <v>5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5">
      <c r="B22" s="21"/>
      <c r="C22" s="24"/>
      <c r="D22" s="28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87" t="s">
        <v>5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57">
        <f>ROUND(AG87,2)</f>
        <v>0</v>
      </c>
      <c r="AL26" s="158"/>
      <c r="AM26" s="158"/>
      <c r="AN26" s="158"/>
      <c r="AO26" s="158"/>
      <c r="AP26" s="24"/>
      <c r="AQ26" s="22"/>
    </row>
    <row r="27" spans="2:71" ht="14.45" customHeight="1">
      <c r="B27" s="21"/>
      <c r="C27" s="24"/>
      <c r="D27" s="30" t="s">
        <v>34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57">
        <f>ROUND(AG90,2)</f>
        <v>0</v>
      </c>
      <c r="AL27" s="157"/>
      <c r="AM27" s="157"/>
      <c r="AN27" s="157"/>
      <c r="AO27" s="157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35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59">
        <f>ROUND(AK26+AK27,2)</f>
        <v>0</v>
      </c>
      <c r="AL29" s="160"/>
      <c r="AM29" s="160"/>
      <c r="AN29" s="160"/>
      <c r="AO29" s="160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36</v>
      </c>
      <c r="E31" s="37"/>
      <c r="F31" s="38" t="s">
        <v>37</v>
      </c>
      <c r="G31" s="37"/>
      <c r="H31" s="37"/>
      <c r="I31" s="37"/>
      <c r="J31" s="37"/>
      <c r="K31" s="37"/>
      <c r="L31" s="180">
        <v>0.2</v>
      </c>
      <c r="M31" s="181"/>
      <c r="N31" s="181"/>
      <c r="O31" s="181"/>
      <c r="P31" s="37"/>
      <c r="Q31" s="37"/>
      <c r="R31" s="37"/>
      <c r="S31" s="37"/>
      <c r="T31" s="40" t="s">
        <v>38</v>
      </c>
      <c r="U31" s="37"/>
      <c r="V31" s="37"/>
      <c r="W31" s="182">
        <f>ROUND(AZ87+SUM(CD91),2)</f>
        <v>0</v>
      </c>
      <c r="X31" s="181"/>
      <c r="Y31" s="181"/>
      <c r="Z31" s="181"/>
      <c r="AA31" s="181"/>
      <c r="AB31" s="181"/>
      <c r="AC31" s="181"/>
      <c r="AD31" s="181"/>
      <c r="AE31" s="181"/>
      <c r="AF31" s="37"/>
      <c r="AG31" s="37"/>
      <c r="AH31" s="37"/>
      <c r="AI31" s="37"/>
      <c r="AJ31" s="37"/>
      <c r="AK31" s="182">
        <f>ROUND(AV87+SUM(BY91),2)</f>
        <v>0</v>
      </c>
      <c r="AL31" s="181"/>
      <c r="AM31" s="181"/>
      <c r="AN31" s="181"/>
      <c r="AO31" s="181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39</v>
      </c>
      <c r="G32" s="37"/>
      <c r="H32" s="37"/>
      <c r="I32" s="37"/>
      <c r="J32" s="37"/>
      <c r="K32" s="37"/>
      <c r="L32" s="180">
        <v>0.2</v>
      </c>
      <c r="M32" s="181"/>
      <c r="N32" s="181"/>
      <c r="O32" s="181"/>
      <c r="P32" s="37"/>
      <c r="Q32" s="37"/>
      <c r="R32" s="37"/>
      <c r="S32" s="37"/>
      <c r="T32" s="40" t="s">
        <v>38</v>
      </c>
      <c r="U32" s="37"/>
      <c r="V32" s="37"/>
      <c r="W32" s="182">
        <f>ROUND(BA87+SUM(CE91),2)</f>
        <v>0</v>
      </c>
      <c r="X32" s="181"/>
      <c r="Y32" s="181"/>
      <c r="Z32" s="181"/>
      <c r="AA32" s="181"/>
      <c r="AB32" s="181"/>
      <c r="AC32" s="181"/>
      <c r="AD32" s="181"/>
      <c r="AE32" s="181"/>
      <c r="AF32" s="37"/>
      <c r="AG32" s="37"/>
      <c r="AH32" s="37"/>
      <c r="AI32" s="37"/>
      <c r="AJ32" s="37"/>
      <c r="AK32" s="182">
        <f>ROUND(AW87+SUM(BZ91),2)</f>
        <v>0</v>
      </c>
      <c r="AL32" s="181"/>
      <c r="AM32" s="181"/>
      <c r="AN32" s="181"/>
      <c r="AO32" s="181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40</v>
      </c>
      <c r="G33" s="37"/>
      <c r="H33" s="37"/>
      <c r="I33" s="37"/>
      <c r="J33" s="37"/>
      <c r="K33" s="37"/>
      <c r="L33" s="180">
        <v>0.2</v>
      </c>
      <c r="M33" s="181"/>
      <c r="N33" s="181"/>
      <c r="O33" s="181"/>
      <c r="P33" s="37"/>
      <c r="Q33" s="37"/>
      <c r="R33" s="37"/>
      <c r="S33" s="37"/>
      <c r="T33" s="40" t="s">
        <v>38</v>
      </c>
      <c r="U33" s="37"/>
      <c r="V33" s="37"/>
      <c r="W33" s="182">
        <f>ROUND(BB87+SUM(CF91),2)</f>
        <v>0</v>
      </c>
      <c r="X33" s="181"/>
      <c r="Y33" s="181"/>
      <c r="Z33" s="181"/>
      <c r="AA33" s="181"/>
      <c r="AB33" s="181"/>
      <c r="AC33" s="181"/>
      <c r="AD33" s="181"/>
      <c r="AE33" s="181"/>
      <c r="AF33" s="37"/>
      <c r="AG33" s="37"/>
      <c r="AH33" s="37"/>
      <c r="AI33" s="37"/>
      <c r="AJ33" s="37"/>
      <c r="AK33" s="182">
        <v>0</v>
      </c>
      <c r="AL33" s="181"/>
      <c r="AM33" s="181"/>
      <c r="AN33" s="181"/>
      <c r="AO33" s="181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41</v>
      </c>
      <c r="G34" s="37"/>
      <c r="H34" s="37"/>
      <c r="I34" s="37"/>
      <c r="J34" s="37"/>
      <c r="K34" s="37"/>
      <c r="L34" s="180">
        <v>0.2</v>
      </c>
      <c r="M34" s="181"/>
      <c r="N34" s="181"/>
      <c r="O34" s="181"/>
      <c r="P34" s="37"/>
      <c r="Q34" s="37"/>
      <c r="R34" s="37"/>
      <c r="S34" s="37"/>
      <c r="T34" s="40" t="s">
        <v>38</v>
      </c>
      <c r="U34" s="37"/>
      <c r="V34" s="37"/>
      <c r="W34" s="182">
        <f>ROUND(BC87+SUM(CG91),2)</f>
        <v>0</v>
      </c>
      <c r="X34" s="181"/>
      <c r="Y34" s="181"/>
      <c r="Z34" s="181"/>
      <c r="AA34" s="181"/>
      <c r="AB34" s="181"/>
      <c r="AC34" s="181"/>
      <c r="AD34" s="181"/>
      <c r="AE34" s="181"/>
      <c r="AF34" s="37"/>
      <c r="AG34" s="37"/>
      <c r="AH34" s="37"/>
      <c r="AI34" s="37"/>
      <c r="AJ34" s="37"/>
      <c r="AK34" s="182">
        <v>0</v>
      </c>
      <c r="AL34" s="181"/>
      <c r="AM34" s="181"/>
      <c r="AN34" s="181"/>
      <c r="AO34" s="181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42</v>
      </c>
      <c r="G35" s="37"/>
      <c r="H35" s="37"/>
      <c r="I35" s="37"/>
      <c r="J35" s="37"/>
      <c r="K35" s="37"/>
      <c r="L35" s="180">
        <v>0</v>
      </c>
      <c r="M35" s="181"/>
      <c r="N35" s="181"/>
      <c r="O35" s="181"/>
      <c r="P35" s="37"/>
      <c r="Q35" s="37"/>
      <c r="R35" s="37"/>
      <c r="S35" s="37"/>
      <c r="T35" s="40" t="s">
        <v>38</v>
      </c>
      <c r="U35" s="37"/>
      <c r="V35" s="37"/>
      <c r="W35" s="182">
        <f>ROUND(BD87+SUM(CH91),2)</f>
        <v>0</v>
      </c>
      <c r="X35" s="181"/>
      <c r="Y35" s="181"/>
      <c r="Z35" s="181"/>
      <c r="AA35" s="181"/>
      <c r="AB35" s="181"/>
      <c r="AC35" s="181"/>
      <c r="AD35" s="181"/>
      <c r="AE35" s="181"/>
      <c r="AF35" s="37"/>
      <c r="AG35" s="37"/>
      <c r="AH35" s="37"/>
      <c r="AI35" s="37"/>
      <c r="AJ35" s="37"/>
      <c r="AK35" s="182">
        <v>0</v>
      </c>
      <c r="AL35" s="181"/>
      <c r="AM35" s="181"/>
      <c r="AN35" s="181"/>
      <c r="AO35" s="181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43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44</v>
      </c>
      <c r="U37" s="44"/>
      <c r="V37" s="44"/>
      <c r="W37" s="44"/>
      <c r="X37" s="172" t="s">
        <v>45</v>
      </c>
      <c r="Y37" s="173"/>
      <c r="Z37" s="173"/>
      <c r="AA37" s="173"/>
      <c r="AB37" s="173"/>
      <c r="AC37" s="44"/>
      <c r="AD37" s="44"/>
      <c r="AE37" s="44"/>
      <c r="AF37" s="44"/>
      <c r="AG37" s="44"/>
      <c r="AH37" s="44"/>
      <c r="AI37" s="44"/>
      <c r="AJ37" s="44"/>
      <c r="AK37" s="174">
        <f>SUM(AK29:AK35)</f>
        <v>0</v>
      </c>
      <c r="AL37" s="173"/>
      <c r="AM37" s="173"/>
      <c r="AN37" s="173"/>
      <c r="AO37" s="175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5">
      <c r="B49" s="31"/>
      <c r="C49" s="32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47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5">
      <c r="B58" s="31"/>
      <c r="C58" s="32"/>
      <c r="D58" s="51" t="s">
        <v>48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49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48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49</v>
      </c>
      <c r="AN58" s="52"/>
      <c r="AO58" s="54"/>
      <c r="AP58" s="32"/>
      <c r="AQ58" s="33"/>
    </row>
    <row r="59" spans="2:4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5">
      <c r="B60" s="31"/>
      <c r="C60" s="32"/>
      <c r="D60" s="46" t="s">
        <v>50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51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5">
      <c r="B69" s="31"/>
      <c r="C69" s="32"/>
      <c r="D69" s="51" t="s">
        <v>48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49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48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49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6" t="s">
        <v>52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3"/>
    </row>
    <row r="77" spans="2:43" s="3" customFormat="1" ht="14.45" customHeight="1">
      <c r="B77" s="61"/>
      <c r="C77" s="28" t="s">
        <v>13</v>
      </c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15</v>
      </c>
      <c r="D78" s="66"/>
      <c r="E78" s="66"/>
      <c r="F78" s="66"/>
      <c r="G78" s="66"/>
      <c r="H78" s="66"/>
      <c r="I78" s="66"/>
      <c r="J78" s="66"/>
      <c r="K78" s="66"/>
      <c r="L78" s="178" t="str">
        <f>K6</f>
        <v>Stavebné úpravy priestorov oddelenia anestézie a intenzívnej medicíny, Nemocnica Myjava</v>
      </c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18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20</v>
      </c>
      <c r="AJ80" s="32"/>
      <c r="AK80" s="32"/>
      <c r="AL80" s="32"/>
      <c r="AM80" s="69" t="str">
        <f>IF(AN8= "","",AN8)</f>
        <v/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21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Nemocnica s poliklinikou MYJAVA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26</v>
      </c>
      <c r="AJ82" s="32"/>
      <c r="AK82" s="32"/>
      <c r="AL82" s="32"/>
      <c r="AM82" s="167" t="str">
        <f>IF(E17="","",E17)</f>
        <v xml:space="preserve">FK Real s.r.o. </v>
      </c>
      <c r="AN82" s="167"/>
      <c r="AO82" s="167"/>
      <c r="AP82" s="167"/>
      <c r="AQ82" s="33"/>
      <c r="AS82" s="163" t="s">
        <v>53</v>
      </c>
      <c r="AT82" s="164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25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31</v>
      </c>
      <c r="AJ83" s="32"/>
      <c r="AK83" s="32"/>
      <c r="AL83" s="32"/>
      <c r="AM83" s="167" t="str">
        <f>IF(E20="","",E20)</f>
        <v xml:space="preserve"> </v>
      </c>
      <c r="AN83" s="167"/>
      <c r="AO83" s="167"/>
      <c r="AP83" s="167"/>
      <c r="AQ83" s="33"/>
      <c r="AS83" s="165"/>
      <c r="AT83" s="166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5"/>
      <c r="AT84" s="166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68" t="s">
        <v>54</v>
      </c>
      <c r="D85" s="169"/>
      <c r="E85" s="169"/>
      <c r="F85" s="169"/>
      <c r="G85" s="169"/>
      <c r="H85" s="71"/>
      <c r="I85" s="170" t="s">
        <v>55</v>
      </c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70" t="s">
        <v>56</v>
      </c>
      <c r="AH85" s="169"/>
      <c r="AI85" s="169"/>
      <c r="AJ85" s="169"/>
      <c r="AK85" s="169"/>
      <c r="AL85" s="169"/>
      <c r="AM85" s="169"/>
      <c r="AN85" s="170" t="s">
        <v>57</v>
      </c>
      <c r="AO85" s="169"/>
      <c r="AP85" s="171"/>
      <c r="AQ85" s="33"/>
      <c r="AS85" s="72" t="s">
        <v>58</v>
      </c>
      <c r="AT85" s="73" t="s">
        <v>59</v>
      </c>
      <c r="AU85" s="73" t="s">
        <v>60</v>
      </c>
      <c r="AV85" s="73" t="s">
        <v>61</v>
      </c>
      <c r="AW85" s="73" t="s">
        <v>62</v>
      </c>
      <c r="AX85" s="73" t="s">
        <v>63</v>
      </c>
      <c r="AY85" s="73" t="s">
        <v>64</v>
      </c>
      <c r="AZ85" s="73" t="s">
        <v>65</v>
      </c>
      <c r="BA85" s="73" t="s">
        <v>66</v>
      </c>
      <c r="BB85" s="73" t="s">
        <v>67</v>
      </c>
      <c r="BC85" s="73" t="s">
        <v>68</v>
      </c>
      <c r="BD85" s="74" t="s">
        <v>69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70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62">
        <f>ROUND(AG88,2)</f>
        <v>0</v>
      </c>
      <c r="AH87" s="162"/>
      <c r="AI87" s="162"/>
      <c r="AJ87" s="162"/>
      <c r="AK87" s="162"/>
      <c r="AL87" s="162"/>
      <c r="AM87" s="162"/>
      <c r="AN87" s="151">
        <f>SUM(AG87,AT87)</f>
        <v>0</v>
      </c>
      <c r="AO87" s="151"/>
      <c r="AP87" s="151"/>
      <c r="AQ87" s="67"/>
      <c r="AS87" s="78">
        <f>ROUND(AS88,2)</f>
        <v>0</v>
      </c>
      <c r="AT87" s="79">
        <f>ROUND(SUM(AV87:AW87),2)</f>
        <v>0</v>
      </c>
      <c r="AU87" s="80">
        <f>ROUND(AU88,5)</f>
        <v>0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71</v>
      </c>
      <c r="BT87" s="82" t="s">
        <v>72</v>
      </c>
      <c r="BV87" s="82" t="s">
        <v>73</v>
      </c>
      <c r="BW87" s="82" t="s">
        <v>74</v>
      </c>
      <c r="BX87" s="82" t="s">
        <v>75</v>
      </c>
    </row>
    <row r="88" spans="1:76" s="5" customFormat="1" ht="53.25" customHeight="1">
      <c r="A88" s="83" t="s">
        <v>76</v>
      </c>
      <c r="B88" s="84"/>
      <c r="C88" s="85"/>
      <c r="D88" s="161" t="s">
        <v>14</v>
      </c>
      <c r="E88" s="161"/>
      <c r="F88" s="161"/>
      <c r="G88" s="161"/>
      <c r="H88" s="161"/>
      <c r="I88" s="86"/>
      <c r="J88" s="161" t="s">
        <v>16</v>
      </c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61"/>
      <c r="Z88" s="161"/>
      <c r="AA88" s="161"/>
      <c r="AB88" s="161"/>
      <c r="AC88" s="161"/>
      <c r="AD88" s="161"/>
      <c r="AE88" s="161"/>
      <c r="AF88" s="161"/>
      <c r="AG88" s="155">
        <f>' Stavebné úpravy'!M29</f>
        <v>0</v>
      </c>
      <c r="AH88" s="156"/>
      <c r="AI88" s="156"/>
      <c r="AJ88" s="156"/>
      <c r="AK88" s="156"/>
      <c r="AL88" s="156"/>
      <c r="AM88" s="156"/>
      <c r="AN88" s="155">
        <f>SUM(AG88,AT88)</f>
        <v>0</v>
      </c>
      <c r="AO88" s="156"/>
      <c r="AP88" s="156"/>
      <c r="AQ88" s="87"/>
      <c r="AS88" s="88">
        <f>' Stavebné úpravy'!M27</f>
        <v>0</v>
      </c>
      <c r="AT88" s="89">
        <f>ROUND(SUM(AV88:AW88),2)</f>
        <v>0</v>
      </c>
      <c r="AU88" s="90">
        <f>' Stavebné úpravy'!W127</f>
        <v>0</v>
      </c>
      <c r="AV88" s="89">
        <f>' Stavebné úpravy'!M31</f>
        <v>0</v>
      </c>
      <c r="AW88" s="89">
        <f>' Stavebné úpravy'!M32</f>
        <v>0</v>
      </c>
      <c r="AX88" s="89">
        <f>' Stavebné úpravy'!M33</f>
        <v>0</v>
      </c>
      <c r="AY88" s="89">
        <f>' Stavebné úpravy'!M34</f>
        <v>0</v>
      </c>
      <c r="AZ88" s="89">
        <f>' Stavebné úpravy'!H31</f>
        <v>0</v>
      </c>
      <c r="BA88" s="89">
        <f>' Stavebné úpravy'!H32</f>
        <v>0</v>
      </c>
      <c r="BB88" s="89">
        <f>' Stavebné úpravy'!H33</f>
        <v>0</v>
      </c>
      <c r="BC88" s="89">
        <f>' Stavebné úpravy'!H34</f>
        <v>0</v>
      </c>
      <c r="BD88" s="91">
        <f>' Stavebné úpravy'!H35</f>
        <v>0</v>
      </c>
      <c r="BT88" s="92" t="s">
        <v>77</v>
      </c>
      <c r="BU88" s="92" t="s">
        <v>78</v>
      </c>
      <c r="BV88" s="92" t="s">
        <v>73</v>
      </c>
      <c r="BW88" s="92" t="s">
        <v>74</v>
      </c>
      <c r="BX88" s="92" t="s">
        <v>75</v>
      </c>
    </row>
    <row r="89" spans="1:76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76" t="s">
        <v>79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51">
        <v>0</v>
      </c>
      <c r="AH90" s="151"/>
      <c r="AI90" s="151"/>
      <c r="AJ90" s="151"/>
      <c r="AK90" s="151"/>
      <c r="AL90" s="151"/>
      <c r="AM90" s="151"/>
      <c r="AN90" s="151">
        <v>0</v>
      </c>
      <c r="AO90" s="151"/>
      <c r="AP90" s="151"/>
      <c r="AQ90" s="33"/>
      <c r="AS90" s="72" t="s">
        <v>80</v>
      </c>
      <c r="AT90" s="73" t="s">
        <v>81</v>
      </c>
      <c r="AU90" s="73" t="s">
        <v>36</v>
      </c>
      <c r="AV90" s="74" t="s">
        <v>59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3"/>
      <c r="AT91" s="52"/>
      <c r="AU91" s="52"/>
      <c r="AV91" s="54"/>
    </row>
    <row r="92" spans="1:76" s="1" customFormat="1" ht="30" customHeight="1">
      <c r="B92" s="31"/>
      <c r="C92" s="94" t="s">
        <v>82</v>
      </c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152">
        <f>ROUND(AG87+AG90,2)</f>
        <v>0</v>
      </c>
      <c r="AH92" s="152"/>
      <c r="AI92" s="152"/>
      <c r="AJ92" s="152"/>
      <c r="AK92" s="152"/>
      <c r="AL92" s="152"/>
      <c r="AM92" s="152"/>
      <c r="AN92" s="152">
        <f>AN87+AN90</f>
        <v>0</v>
      </c>
      <c r="AO92" s="152"/>
      <c r="AP92" s="152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úhrnný list stavby"/>
    <hyperlink ref="W1:AF1" location="C87" display="2) Rekapitulácia objektov"/>
    <hyperlink ref="A88" location="'0013-2017 - Stevebné úpra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19"/>
  <sheetViews>
    <sheetView showGridLines="0" workbookViewId="0">
      <pane ySplit="1" topLeftCell="A2" activePane="bottomLeft" state="frozen"/>
      <selection pane="bottomLeft" activeCell="D260" sqref="D260:I26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9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7.83203125" customWidth="1"/>
    <col min="29" max="29" width="10.5" customWidth="1"/>
    <col min="30" max="30" width="11.6640625" hidden="1" customWidth="1"/>
    <col min="31" max="31" width="9.33203125" hidden="1" customWidth="1"/>
    <col min="32" max="32" width="10.33203125" hidden="1" customWidth="1"/>
    <col min="44" max="65" width="9.33203125" hidden="1"/>
  </cols>
  <sheetData>
    <row r="1" spans="1:66" ht="21.75" customHeight="1">
      <c r="A1" s="96"/>
      <c r="B1" s="11"/>
      <c r="C1" s="11"/>
      <c r="D1" s="12" t="s">
        <v>1</v>
      </c>
      <c r="E1" s="11"/>
      <c r="F1" s="13" t="s">
        <v>83</v>
      </c>
      <c r="G1" s="13"/>
      <c r="H1" s="218" t="s">
        <v>84</v>
      </c>
      <c r="I1" s="218"/>
      <c r="J1" s="218"/>
      <c r="K1" s="218"/>
      <c r="L1" s="13" t="s">
        <v>85</v>
      </c>
      <c r="M1" s="11"/>
      <c r="N1" s="11"/>
      <c r="O1" s="12" t="s">
        <v>86</v>
      </c>
      <c r="P1" s="11"/>
      <c r="Q1" s="11"/>
      <c r="R1" s="11"/>
      <c r="S1" s="13" t="s">
        <v>87</v>
      </c>
      <c r="T1" s="13"/>
      <c r="U1" s="96"/>
      <c r="V1" s="9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3" t="s">
        <v>7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S2" s="153" t="s">
        <v>8</v>
      </c>
      <c r="T2" s="154"/>
      <c r="U2" s="154"/>
      <c r="V2" s="154"/>
      <c r="W2" s="154"/>
      <c r="X2" s="154"/>
      <c r="Y2" s="154"/>
      <c r="Z2" s="154"/>
      <c r="AA2" s="154"/>
      <c r="AB2" s="154"/>
      <c r="AC2" s="154"/>
      <c r="AT2" s="17" t="s">
        <v>74</v>
      </c>
      <c r="AZ2" s="97" t="s">
        <v>88</v>
      </c>
      <c r="BA2" s="97" t="s">
        <v>5</v>
      </c>
      <c r="BB2" s="97" t="s">
        <v>5</v>
      </c>
      <c r="BC2" s="97" t="s">
        <v>89</v>
      </c>
      <c r="BD2" s="97" t="s">
        <v>90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72</v>
      </c>
      <c r="AZ3" s="97" t="s">
        <v>91</v>
      </c>
      <c r="BA3" s="97" t="s">
        <v>5</v>
      </c>
      <c r="BB3" s="97" t="s">
        <v>5</v>
      </c>
      <c r="BC3" s="97" t="s">
        <v>92</v>
      </c>
      <c r="BD3" s="97" t="s">
        <v>90</v>
      </c>
    </row>
    <row r="4" spans="1:66" ht="36.950000000000003" customHeight="1">
      <c r="B4" s="21"/>
      <c r="C4" s="176" t="s">
        <v>93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2"/>
      <c r="T4" s="23" t="s">
        <v>12</v>
      </c>
      <c r="AT4" s="17" t="s">
        <v>6</v>
      </c>
      <c r="AZ4" s="97" t="s">
        <v>94</v>
      </c>
      <c r="BA4" s="97" t="s">
        <v>5</v>
      </c>
      <c r="BB4" s="97" t="s">
        <v>5</v>
      </c>
      <c r="BC4" s="97" t="s">
        <v>95</v>
      </c>
      <c r="BD4" s="97" t="s">
        <v>90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  <c r="AZ5" s="97" t="s">
        <v>96</v>
      </c>
      <c r="BA5" s="97" t="s">
        <v>5</v>
      </c>
      <c r="BB5" s="97" t="s">
        <v>5</v>
      </c>
      <c r="BC5" s="97" t="s">
        <v>97</v>
      </c>
      <c r="BD5" s="97" t="s">
        <v>90</v>
      </c>
    </row>
    <row r="6" spans="1:66" s="1" customFormat="1" ht="38.25" customHeight="1">
      <c r="B6" s="31"/>
      <c r="C6" s="32"/>
      <c r="D6" s="27" t="s">
        <v>15</v>
      </c>
      <c r="E6" s="32"/>
      <c r="F6" s="186" t="s">
        <v>16</v>
      </c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32"/>
      <c r="R6" s="33"/>
      <c r="AZ6" s="97" t="s">
        <v>98</v>
      </c>
      <c r="BA6" s="97" t="s">
        <v>5</v>
      </c>
      <c r="BB6" s="97" t="s">
        <v>5</v>
      </c>
      <c r="BC6" s="97" t="s">
        <v>99</v>
      </c>
      <c r="BD6" s="97" t="s">
        <v>90</v>
      </c>
    </row>
    <row r="7" spans="1:66" s="1" customFormat="1" ht="27" customHeight="1">
      <c r="B7" s="31"/>
      <c r="C7" s="32"/>
      <c r="D7" s="148" t="s">
        <v>646</v>
      </c>
      <c r="E7" s="32"/>
      <c r="F7" s="147" t="s">
        <v>647</v>
      </c>
      <c r="G7" s="32"/>
      <c r="H7" s="32"/>
      <c r="I7" s="32"/>
      <c r="J7" s="32"/>
      <c r="K7" s="32"/>
      <c r="L7" s="32"/>
      <c r="M7" s="28" t="s">
        <v>17</v>
      </c>
      <c r="N7" s="32"/>
      <c r="O7" s="26" t="s">
        <v>5</v>
      </c>
      <c r="P7" s="32"/>
      <c r="Q7" s="32"/>
      <c r="R7" s="33"/>
      <c r="AZ7" s="97" t="s">
        <v>100</v>
      </c>
      <c r="BA7" s="97" t="s">
        <v>5</v>
      </c>
      <c r="BB7" s="97" t="s">
        <v>5</v>
      </c>
      <c r="BC7" s="97" t="s">
        <v>101</v>
      </c>
      <c r="BD7" s="97" t="s">
        <v>90</v>
      </c>
    </row>
    <row r="8" spans="1:66" s="1" customFormat="1" ht="14.45" customHeight="1">
      <c r="B8" s="31"/>
      <c r="C8" s="32"/>
      <c r="D8" s="28" t="s">
        <v>18</v>
      </c>
      <c r="E8" s="32"/>
      <c r="F8" s="26" t="s">
        <v>19</v>
      </c>
      <c r="G8" s="32"/>
      <c r="H8" s="32"/>
      <c r="I8" s="32"/>
      <c r="J8" s="32"/>
      <c r="K8" s="32"/>
      <c r="L8" s="32"/>
      <c r="M8" s="28" t="s">
        <v>20</v>
      </c>
      <c r="N8" s="32"/>
      <c r="O8" s="214">
        <f>'Rekapitulácia stavby'!AN8</f>
        <v>0</v>
      </c>
      <c r="P8" s="214"/>
      <c r="Q8" s="32"/>
      <c r="R8" s="33"/>
      <c r="AZ8" s="97" t="s">
        <v>102</v>
      </c>
      <c r="BA8" s="97" t="s">
        <v>5</v>
      </c>
      <c r="BB8" s="97" t="s">
        <v>5</v>
      </c>
      <c r="BC8" s="97" t="s">
        <v>103</v>
      </c>
      <c r="BD8" s="97" t="s">
        <v>90</v>
      </c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  <c r="AZ9" s="97" t="s">
        <v>104</v>
      </c>
      <c r="BA9" s="97" t="s">
        <v>5</v>
      </c>
      <c r="BB9" s="97" t="s">
        <v>5</v>
      </c>
      <c r="BC9" s="97" t="s">
        <v>105</v>
      </c>
      <c r="BD9" s="97" t="s">
        <v>90</v>
      </c>
    </row>
    <row r="10" spans="1:66" s="1" customFormat="1" ht="14.45" customHeight="1">
      <c r="B10" s="31"/>
      <c r="C10" s="32"/>
      <c r="D10" s="28" t="s">
        <v>21</v>
      </c>
      <c r="E10" s="32"/>
      <c r="F10" s="32"/>
      <c r="G10" s="32"/>
      <c r="H10" s="32"/>
      <c r="I10" s="32"/>
      <c r="J10" s="32"/>
      <c r="K10" s="32"/>
      <c r="L10" s="32"/>
      <c r="M10" s="28" t="s">
        <v>22</v>
      </c>
      <c r="N10" s="32"/>
      <c r="O10" s="185" t="s">
        <v>5</v>
      </c>
      <c r="P10" s="185"/>
      <c r="Q10" s="32"/>
      <c r="R10" s="33"/>
      <c r="AZ10" s="97" t="s">
        <v>106</v>
      </c>
      <c r="BA10" s="97" t="s">
        <v>5</v>
      </c>
      <c r="BB10" s="97" t="s">
        <v>5</v>
      </c>
      <c r="BC10" s="97" t="s">
        <v>107</v>
      </c>
      <c r="BD10" s="97" t="s">
        <v>90</v>
      </c>
    </row>
    <row r="11" spans="1:66" s="1" customFormat="1" ht="18" customHeight="1">
      <c r="B11" s="31"/>
      <c r="C11" s="32"/>
      <c r="D11" s="32"/>
      <c r="E11" s="26" t="s">
        <v>23</v>
      </c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85" t="s">
        <v>5</v>
      </c>
      <c r="P11" s="185"/>
      <c r="Q11" s="32"/>
      <c r="R11" s="33"/>
      <c r="AZ11" s="97" t="s">
        <v>108</v>
      </c>
      <c r="BA11" s="97" t="s">
        <v>5</v>
      </c>
      <c r="BB11" s="97" t="s">
        <v>5</v>
      </c>
      <c r="BC11" s="97" t="s">
        <v>109</v>
      </c>
      <c r="BD11" s="97" t="s">
        <v>90</v>
      </c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  <c r="AZ12" s="97" t="s">
        <v>110</v>
      </c>
      <c r="BA12" s="97" t="s">
        <v>5</v>
      </c>
      <c r="BB12" s="97" t="s">
        <v>5</v>
      </c>
      <c r="BC12" s="97" t="s">
        <v>111</v>
      </c>
      <c r="BD12" s="97" t="s">
        <v>90</v>
      </c>
    </row>
    <row r="13" spans="1:66" s="1" customFormat="1" ht="14.45" customHeight="1">
      <c r="B13" s="31"/>
      <c r="C13" s="32"/>
      <c r="D13" s="28" t="s">
        <v>25</v>
      </c>
      <c r="E13" s="32"/>
      <c r="F13" s="32"/>
      <c r="G13" s="32"/>
      <c r="H13" s="32"/>
      <c r="I13" s="32"/>
      <c r="J13" s="32"/>
      <c r="K13" s="32"/>
      <c r="L13" s="32"/>
      <c r="M13" s="28" t="s">
        <v>22</v>
      </c>
      <c r="N13" s="32"/>
      <c r="O13" s="185" t="str">
        <f>IF('Rekapitulácia stavby'!AN13="","",'Rekapitulácia stavby'!AN13)</f>
        <v/>
      </c>
      <c r="P13" s="185"/>
      <c r="Q13" s="32"/>
      <c r="R13" s="33"/>
      <c r="AZ13" s="97" t="s">
        <v>112</v>
      </c>
      <c r="BA13" s="97" t="s">
        <v>5</v>
      </c>
      <c r="BB13" s="97" t="s">
        <v>5</v>
      </c>
      <c r="BC13" s="97" t="s">
        <v>113</v>
      </c>
      <c r="BD13" s="97" t="s">
        <v>90</v>
      </c>
    </row>
    <row r="14" spans="1:66" s="1" customFormat="1" ht="18" customHeight="1">
      <c r="B14" s="31"/>
      <c r="C14" s="32"/>
      <c r="D14" s="32"/>
      <c r="E14" s="26" t="str">
        <f>IF('Rekapitulácia stavby'!E14="","",'Rekapitulácia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85" t="str">
        <f>IF('Rekapitulácia stavby'!AN14="","",'Rekapitulácia stavby'!AN14)</f>
        <v/>
      </c>
      <c r="P14" s="185"/>
      <c r="Q14" s="32"/>
      <c r="R14" s="33"/>
      <c r="AZ14" s="97" t="s">
        <v>114</v>
      </c>
      <c r="BA14" s="97" t="s">
        <v>5</v>
      </c>
      <c r="BB14" s="97" t="s">
        <v>5</v>
      </c>
      <c r="BC14" s="97" t="s">
        <v>115</v>
      </c>
      <c r="BD14" s="97" t="s">
        <v>90</v>
      </c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  <c r="AZ15" s="97" t="s">
        <v>116</v>
      </c>
      <c r="BA15" s="97" t="s">
        <v>5</v>
      </c>
      <c r="BB15" s="97" t="s">
        <v>5</v>
      </c>
      <c r="BC15" s="97" t="s">
        <v>117</v>
      </c>
      <c r="BD15" s="97" t="s">
        <v>90</v>
      </c>
    </row>
    <row r="16" spans="1:66" s="1" customFormat="1" ht="14.45" customHeight="1">
      <c r="B16" s="31"/>
      <c r="C16" s="32"/>
      <c r="D16" s="28" t="s">
        <v>26</v>
      </c>
      <c r="E16" s="32"/>
      <c r="F16" s="32"/>
      <c r="G16" s="32"/>
      <c r="H16" s="32"/>
      <c r="I16" s="32"/>
      <c r="J16" s="32"/>
      <c r="K16" s="32"/>
      <c r="L16" s="32"/>
      <c r="M16" s="28" t="s">
        <v>22</v>
      </c>
      <c r="N16" s="32"/>
      <c r="O16" s="185" t="s">
        <v>27</v>
      </c>
      <c r="P16" s="185"/>
      <c r="Q16" s="32"/>
      <c r="R16" s="33"/>
      <c r="AZ16" s="97" t="s">
        <v>118</v>
      </c>
      <c r="BA16" s="97" t="s">
        <v>5</v>
      </c>
      <c r="BB16" s="97" t="s">
        <v>5</v>
      </c>
      <c r="BC16" s="97" t="s">
        <v>119</v>
      </c>
      <c r="BD16" s="97" t="s">
        <v>90</v>
      </c>
    </row>
    <row r="17" spans="2:56" s="1" customFormat="1" ht="18" customHeight="1">
      <c r="B17" s="31"/>
      <c r="C17" s="32"/>
      <c r="D17" s="32"/>
      <c r="E17" s="26" t="s">
        <v>28</v>
      </c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85" t="s">
        <v>5</v>
      </c>
      <c r="P17" s="185"/>
      <c r="Q17" s="32"/>
      <c r="R17" s="33"/>
      <c r="AZ17" s="97" t="s">
        <v>120</v>
      </c>
      <c r="BA17" s="97" t="s">
        <v>5</v>
      </c>
      <c r="BB17" s="97" t="s">
        <v>5</v>
      </c>
      <c r="BC17" s="97" t="s">
        <v>121</v>
      </c>
      <c r="BD17" s="97" t="s">
        <v>90</v>
      </c>
    </row>
    <row r="18" spans="2:56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56" s="1" customFormat="1" ht="14.45" customHeight="1">
      <c r="B19" s="31"/>
      <c r="C19" s="32"/>
      <c r="D19" s="28" t="s">
        <v>31</v>
      </c>
      <c r="E19" s="32"/>
      <c r="F19" s="32"/>
      <c r="G19" s="32"/>
      <c r="H19" s="32"/>
      <c r="I19" s="32"/>
      <c r="J19" s="32"/>
      <c r="K19" s="32"/>
      <c r="L19" s="32"/>
      <c r="M19" s="28" t="s">
        <v>22</v>
      </c>
      <c r="N19" s="32"/>
      <c r="O19" s="185" t="str">
        <f>IF('Rekapitulácia stavby'!AN19="","",'Rekapitulácia stavby'!AN19)</f>
        <v/>
      </c>
      <c r="P19" s="185"/>
      <c r="Q19" s="32"/>
      <c r="R19" s="33"/>
    </row>
    <row r="20" spans="2:56" s="1" customFormat="1" ht="18" customHeight="1">
      <c r="B20" s="31"/>
      <c r="C20" s="32"/>
      <c r="D20" s="32"/>
      <c r="E20" s="26" t="str">
        <f>IF('Rekapitulácia stavby'!E20="","",'Rekapitulácia stavby'!E20)</f>
        <v xml:space="preserve"> </v>
      </c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85" t="str">
        <f>IF('Rekapitulácia stavby'!AN20="","",'Rekapitulácia stavby'!AN20)</f>
        <v/>
      </c>
      <c r="P20" s="185"/>
      <c r="Q20" s="32"/>
      <c r="R20" s="33"/>
    </row>
    <row r="21" spans="2:56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56" s="1" customFormat="1" ht="14.45" customHeight="1">
      <c r="B22" s="31"/>
      <c r="C22" s="32"/>
      <c r="D22" s="28" t="s">
        <v>32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56" s="1" customFormat="1" ht="22.5" customHeight="1">
      <c r="B23" s="31"/>
      <c r="C23" s="32"/>
      <c r="D23" s="32"/>
      <c r="E23" s="187" t="s">
        <v>5</v>
      </c>
      <c r="F23" s="187"/>
      <c r="G23" s="187"/>
      <c r="H23" s="187"/>
      <c r="I23" s="187"/>
      <c r="J23" s="187"/>
      <c r="K23" s="187"/>
      <c r="L23" s="187"/>
      <c r="M23" s="32"/>
      <c r="N23" s="32"/>
      <c r="O23" s="32"/>
      <c r="P23" s="32"/>
      <c r="Q23" s="32"/>
      <c r="R23" s="33"/>
    </row>
    <row r="24" spans="2:56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56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56" s="1" customFormat="1" ht="14.45" customHeight="1">
      <c r="B26" s="31"/>
      <c r="C26" s="32"/>
      <c r="D26" s="98" t="s">
        <v>122</v>
      </c>
      <c r="E26" s="32"/>
      <c r="F26" s="32"/>
      <c r="G26" s="32"/>
      <c r="H26" s="32"/>
      <c r="I26" s="32"/>
      <c r="J26" s="32"/>
      <c r="K26" s="32"/>
      <c r="L26" s="32"/>
      <c r="M26" s="157">
        <f>N87</f>
        <v>0</v>
      </c>
      <c r="N26" s="157"/>
      <c r="O26" s="157"/>
      <c r="P26" s="157"/>
      <c r="Q26" s="32"/>
      <c r="R26" s="33"/>
    </row>
    <row r="27" spans="2:56" s="1" customFormat="1" ht="14.45" customHeight="1">
      <c r="B27" s="31"/>
      <c r="C27" s="32"/>
      <c r="D27" s="30" t="s">
        <v>123</v>
      </c>
      <c r="E27" s="32"/>
      <c r="F27" s="32"/>
      <c r="G27" s="32"/>
      <c r="H27" s="32"/>
      <c r="I27" s="32"/>
      <c r="J27" s="32"/>
      <c r="K27" s="32"/>
      <c r="L27" s="32"/>
      <c r="M27" s="157">
        <f>N109</f>
        <v>0</v>
      </c>
      <c r="N27" s="157"/>
      <c r="O27" s="157"/>
      <c r="P27" s="157"/>
      <c r="Q27" s="32"/>
      <c r="R27" s="33"/>
    </row>
    <row r="28" spans="2:56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56" s="1" customFormat="1" ht="25.35" customHeight="1">
      <c r="B29" s="31"/>
      <c r="C29" s="32"/>
      <c r="D29" s="99" t="s">
        <v>35</v>
      </c>
      <c r="E29" s="32"/>
      <c r="F29" s="32"/>
      <c r="G29" s="32"/>
      <c r="H29" s="32"/>
      <c r="I29" s="32"/>
      <c r="J29" s="32"/>
      <c r="K29" s="32"/>
      <c r="L29" s="32"/>
      <c r="M29" s="228">
        <f>ROUND(M26+M27,2)</f>
        <v>0</v>
      </c>
      <c r="N29" s="213"/>
      <c r="O29" s="213"/>
      <c r="P29" s="213"/>
      <c r="Q29" s="32"/>
      <c r="R29" s="33"/>
    </row>
    <row r="30" spans="2:56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56" s="1" customFormat="1" ht="14.45" customHeight="1">
      <c r="B31" s="31"/>
      <c r="C31" s="32"/>
      <c r="D31" s="38" t="s">
        <v>36</v>
      </c>
      <c r="E31" s="38" t="s">
        <v>37</v>
      </c>
      <c r="F31" s="39">
        <v>0.2</v>
      </c>
      <c r="G31" s="100" t="s">
        <v>38</v>
      </c>
      <c r="H31" s="225">
        <f>ROUND((SUM(BE109:BE110)+SUM(BE127:BE318)), 2)</f>
        <v>0</v>
      </c>
      <c r="I31" s="213"/>
      <c r="J31" s="213"/>
      <c r="K31" s="32"/>
      <c r="L31" s="32"/>
      <c r="M31" s="225">
        <f>ROUND(ROUND((SUM(BE109:BE110)+SUM(BE127:BE318)), 2)*F31, 2)</f>
        <v>0</v>
      </c>
      <c r="N31" s="213"/>
      <c r="O31" s="213"/>
      <c r="P31" s="213"/>
      <c r="Q31" s="32"/>
      <c r="R31" s="33"/>
    </row>
    <row r="32" spans="2:56" s="1" customFormat="1" ht="14.45" customHeight="1">
      <c r="B32" s="31"/>
      <c r="C32" s="32"/>
      <c r="D32" s="32"/>
      <c r="E32" s="38" t="s">
        <v>39</v>
      </c>
      <c r="F32" s="39">
        <v>0.2</v>
      </c>
      <c r="G32" s="100" t="s">
        <v>38</v>
      </c>
      <c r="H32" s="225">
        <f>ROUND((SUM(BF109:BF110)+SUM(BF127:BF318)), 2)</f>
        <v>0</v>
      </c>
      <c r="I32" s="213"/>
      <c r="J32" s="213"/>
      <c r="K32" s="32"/>
      <c r="L32" s="32"/>
      <c r="M32" s="225">
        <f>ROUND(ROUND((SUM(BF109:BF110)+SUM(BF127:BF318)), 2)*F32, 2)</f>
        <v>0</v>
      </c>
      <c r="N32" s="213"/>
      <c r="O32" s="213"/>
      <c r="P32" s="213"/>
      <c r="Q32" s="32"/>
      <c r="R32" s="33"/>
    </row>
    <row r="33" spans="2:18" s="1" customFormat="1" ht="14.45" hidden="1" customHeight="1">
      <c r="B33" s="31"/>
      <c r="C33" s="32"/>
      <c r="D33" s="32"/>
      <c r="E33" s="38" t="s">
        <v>40</v>
      </c>
      <c r="F33" s="39">
        <v>0.2</v>
      </c>
      <c r="G33" s="100" t="s">
        <v>38</v>
      </c>
      <c r="H33" s="225">
        <f>ROUND((SUM(BG109:BG110)+SUM(BG127:BG318)), 2)</f>
        <v>0</v>
      </c>
      <c r="I33" s="213"/>
      <c r="J33" s="213"/>
      <c r="K33" s="32"/>
      <c r="L33" s="32"/>
      <c r="M33" s="225">
        <v>0</v>
      </c>
      <c r="N33" s="213"/>
      <c r="O33" s="213"/>
      <c r="P33" s="21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41</v>
      </c>
      <c r="F34" s="39">
        <v>0.2</v>
      </c>
      <c r="G34" s="100" t="s">
        <v>38</v>
      </c>
      <c r="H34" s="225">
        <f>ROUND((SUM(BH109:BH110)+SUM(BH127:BH318)), 2)</f>
        <v>0</v>
      </c>
      <c r="I34" s="213"/>
      <c r="J34" s="213"/>
      <c r="K34" s="32"/>
      <c r="L34" s="32"/>
      <c r="M34" s="225">
        <v>0</v>
      </c>
      <c r="N34" s="213"/>
      <c r="O34" s="213"/>
      <c r="P34" s="21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42</v>
      </c>
      <c r="F35" s="39">
        <v>0</v>
      </c>
      <c r="G35" s="100" t="s">
        <v>38</v>
      </c>
      <c r="H35" s="225">
        <f>ROUND((SUM(BI109:BI110)+SUM(BI127:BI318)), 2)</f>
        <v>0</v>
      </c>
      <c r="I35" s="213"/>
      <c r="J35" s="213"/>
      <c r="K35" s="32"/>
      <c r="L35" s="32"/>
      <c r="M35" s="225">
        <v>0</v>
      </c>
      <c r="N35" s="213"/>
      <c r="O35" s="213"/>
      <c r="P35" s="213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5"/>
      <c r="D37" s="101" t="s">
        <v>43</v>
      </c>
      <c r="E37" s="71"/>
      <c r="F37" s="71"/>
      <c r="G37" s="102" t="s">
        <v>44</v>
      </c>
      <c r="H37" s="103" t="s">
        <v>45</v>
      </c>
      <c r="I37" s="71"/>
      <c r="J37" s="71"/>
      <c r="K37" s="71"/>
      <c r="L37" s="226">
        <f>SUM(M29:M35)</f>
        <v>0</v>
      </c>
      <c r="M37" s="226"/>
      <c r="N37" s="226"/>
      <c r="O37" s="226"/>
      <c r="P37" s="227"/>
      <c r="Q37" s="95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2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46</v>
      </c>
      <c r="E50" s="47"/>
      <c r="F50" s="47"/>
      <c r="G50" s="47"/>
      <c r="H50" s="48"/>
      <c r="I50" s="32"/>
      <c r="J50" s="46" t="s">
        <v>47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48</v>
      </c>
      <c r="E59" s="52"/>
      <c r="F59" s="52"/>
      <c r="G59" s="53" t="s">
        <v>49</v>
      </c>
      <c r="H59" s="54"/>
      <c r="I59" s="32"/>
      <c r="J59" s="51" t="s">
        <v>48</v>
      </c>
      <c r="K59" s="52"/>
      <c r="L59" s="52"/>
      <c r="M59" s="52"/>
      <c r="N59" s="53" t="s">
        <v>49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50</v>
      </c>
      <c r="E61" s="47"/>
      <c r="F61" s="47"/>
      <c r="G61" s="47"/>
      <c r="H61" s="48"/>
      <c r="I61" s="32"/>
      <c r="J61" s="46" t="s">
        <v>51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48</v>
      </c>
      <c r="E70" s="52"/>
      <c r="F70" s="52"/>
      <c r="G70" s="53" t="s">
        <v>49</v>
      </c>
      <c r="H70" s="54"/>
      <c r="I70" s="32"/>
      <c r="J70" s="51" t="s">
        <v>48</v>
      </c>
      <c r="K70" s="52"/>
      <c r="L70" s="52"/>
      <c r="M70" s="52"/>
      <c r="N70" s="53" t="s">
        <v>49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6" t="s">
        <v>124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15</v>
      </c>
      <c r="D78" s="32"/>
      <c r="E78" s="32"/>
      <c r="F78" s="178" t="str">
        <f>F6</f>
        <v>Stevebné úpravy priestorov oddelenia anestézie a intenzívnej medicíny, Nemocnica Myjava</v>
      </c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18</v>
      </c>
      <c r="D80" s="32"/>
      <c r="E80" s="32"/>
      <c r="F80" s="26" t="str">
        <f>F8</f>
        <v xml:space="preserve"> </v>
      </c>
      <c r="G80" s="32"/>
      <c r="H80" s="32"/>
      <c r="I80" s="32"/>
      <c r="J80" s="32"/>
      <c r="K80" s="28" t="s">
        <v>20</v>
      </c>
      <c r="L80" s="32"/>
      <c r="M80" s="214">
        <f>IF(O8="","",O8)</f>
        <v>0</v>
      </c>
      <c r="N80" s="214"/>
      <c r="O80" s="214"/>
      <c r="P80" s="214"/>
      <c r="Q80" s="32"/>
      <c r="R80" s="33"/>
    </row>
    <row r="81" spans="2:47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 ht="15">
      <c r="B82" s="31"/>
      <c r="C82" s="28" t="s">
        <v>21</v>
      </c>
      <c r="D82" s="32"/>
      <c r="E82" s="32"/>
      <c r="F82" s="26" t="str">
        <f>E11</f>
        <v>Nemocnica s poliklinikou MYJAVA</v>
      </c>
      <c r="G82" s="32"/>
      <c r="H82" s="32"/>
      <c r="I82" s="32"/>
      <c r="J82" s="32"/>
      <c r="K82" s="28" t="s">
        <v>26</v>
      </c>
      <c r="L82" s="32"/>
      <c r="M82" s="185" t="str">
        <f>E17</f>
        <v xml:space="preserve">FK Real s.r.o. </v>
      </c>
      <c r="N82" s="185"/>
      <c r="O82" s="185"/>
      <c r="P82" s="185"/>
      <c r="Q82" s="185"/>
      <c r="R82" s="33"/>
    </row>
    <row r="83" spans="2:47" s="1" customFormat="1" ht="14.45" customHeight="1">
      <c r="B83" s="31"/>
      <c r="C83" s="28" t="s">
        <v>25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31</v>
      </c>
      <c r="L83" s="32"/>
      <c r="M83" s="185" t="str">
        <f>E20</f>
        <v xml:space="preserve"> </v>
      </c>
      <c r="N83" s="185"/>
      <c r="O83" s="185"/>
      <c r="P83" s="185"/>
      <c r="Q83" s="185"/>
      <c r="R83" s="33"/>
    </row>
    <row r="84" spans="2:47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223" t="s">
        <v>125</v>
      </c>
      <c r="D85" s="224"/>
      <c r="E85" s="224"/>
      <c r="F85" s="224"/>
      <c r="G85" s="224"/>
      <c r="H85" s="95"/>
      <c r="I85" s="95"/>
      <c r="J85" s="95"/>
      <c r="K85" s="95"/>
      <c r="L85" s="95"/>
      <c r="M85" s="95"/>
      <c r="N85" s="223" t="s">
        <v>126</v>
      </c>
      <c r="O85" s="224"/>
      <c r="P85" s="224"/>
      <c r="Q85" s="224"/>
      <c r="R85" s="33"/>
    </row>
    <row r="86" spans="2:47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4" t="s">
        <v>127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51">
        <f>N127</f>
        <v>0</v>
      </c>
      <c r="O87" s="211"/>
      <c r="P87" s="211"/>
      <c r="Q87" s="211"/>
      <c r="R87" s="33"/>
      <c r="AU87" s="17" t="s">
        <v>128</v>
      </c>
    </row>
    <row r="88" spans="2:47" s="6" customFormat="1" ht="24.95" customHeight="1">
      <c r="B88" s="105"/>
      <c r="C88" s="106"/>
      <c r="D88" s="107" t="s">
        <v>129</v>
      </c>
      <c r="E88" s="106"/>
      <c r="F88" s="106"/>
      <c r="G88" s="106"/>
      <c r="H88" s="106"/>
      <c r="I88" s="106"/>
      <c r="J88" s="106"/>
      <c r="K88" s="106"/>
      <c r="L88" s="106"/>
      <c r="M88" s="106"/>
      <c r="N88" s="221">
        <f>N128</f>
        <v>0</v>
      </c>
      <c r="O88" s="222"/>
      <c r="P88" s="222"/>
      <c r="Q88" s="222"/>
      <c r="R88" s="108"/>
    </row>
    <row r="89" spans="2:47" s="7" customFormat="1" ht="19.899999999999999" customHeight="1">
      <c r="B89" s="109"/>
      <c r="C89" s="110"/>
      <c r="D89" s="111" t="s">
        <v>130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9">
        <f>N129</f>
        <v>0</v>
      </c>
      <c r="O89" s="210"/>
      <c r="P89" s="210"/>
      <c r="Q89" s="210"/>
      <c r="R89" s="112"/>
    </row>
    <row r="90" spans="2:47" s="7" customFormat="1" ht="19.899999999999999" customHeight="1">
      <c r="B90" s="109"/>
      <c r="C90" s="110"/>
      <c r="D90" s="111" t="s">
        <v>131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09">
        <f>N135</f>
        <v>0</v>
      </c>
      <c r="O90" s="210"/>
      <c r="P90" s="210"/>
      <c r="Q90" s="210"/>
      <c r="R90" s="112"/>
    </row>
    <row r="91" spans="2:47" s="7" customFormat="1" ht="19.899999999999999" customHeight="1">
      <c r="B91" s="109"/>
      <c r="C91" s="110"/>
      <c r="D91" s="111" t="s">
        <v>132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9">
        <f>N138</f>
        <v>0</v>
      </c>
      <c r="O91" s="210"/>
      <c r="P91" s="210"/>
      <c r="Q91" s="210"/>
      <c r="R91" s="112"/>
    </row>
    <row r="92" spans="2:47" s="7" customFormat="1" ht="19.899999999999999" customHeight="1">
      <c r="B92" s="109"/>
      <c r="C92" s="110"/>
      <c r="D92" s="111" t="s">
        <v>133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09">
        <f>N144</f>
        <v>0</v>
      </c>
      <c r="O92" s="210"/>
      <c r="P92" s="210"/>
      <c r="Q92" s="210"/>
      <c r="R92" s="112"/>
    </row>
    <row r="93" spans="2:47" s="7" customFormat="1" ht="19.899999999999999" customHeight="1">
      <c r="B93" s="109"/>
      <c r="C93" s="110"/>
      <c r="D93" s="111" t="s">
        <v>134</v>
      </c>
      <c r="E93" s="110"/>
      <c r="F93" s="110"/>
      <c r="G93" s="110"/>
      <c r="H93" s="110"/>
      <c r="I93" s="110"/>
      <c r="J93" s="110"/>
      <c r="K93" s="110"/>
      <c r="L93" s="110"/>
      <c r="M93" s="110"/>
      <c r="N93" s="209">
        <f>N149</f>
        <v>0</v>
      </c>
      <c r="O93" s="210"/>
      <c r="P93" s="210"/>
      <c r="Q93" s="210"/>
      <c r="R93" s="112"/>
    </row>
    <row r="94" spans="2:47" s="7" customFormat="1" ht="19.899999999999999" customHeight="1">
      <c r="B94" s="109"/>
      <c r="C94" s="110"/>
      <c r="D94" s="111" t="s">
        <v>135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09">
        <f>N175</f>
        <v>0</v>
      </c>
      <c r="O94" s="210"/>
      <c r="P94" s="210"/>
      <c r="Q94" s="210"/>
      <c r="R94" s="112"/>
    </row>
    <row r="95" spans="2:47" s="7" customFormat="1" ht="19.899999999999999" customHeight="1">
      <c r="B95" s="109"/>
      <c r="C95" s="110"/>
      <c r="D95" s="111" t="s">
        <v>136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09">
        <f>N213</f>
        <v>0</v>
      </c>
      <c r="O95" s="210"/>
      <c r="P95" s="210"/>
      <c r="Q95" s="210"/>
      <c r="R95" s="112"/>
    </row>
    <row r="96" spans="2:47" s="6" customFormat="1" ht="24.95" customHeight="1">
      <c r="B96" s="105"/>
      <c r="C96" s="106"/>
      <c r="D96" s="107" t="s">
        <v>137</v>
      </c>
      <c r="E96" s="106"/>
      <c r="F96" s="106"/>
      <c r="G96" s="106"/>
      <c r="H96" s="106"/>
      <c r="I96" s="106"/>
      <c r="J96" s="106"/>
      <c r="K96" s="106"/>
      <c r="L96" s="106"/>
      <c r="M96" s="106"/>
      <c r="N96" s="221">
        <f>N215</f>
        <v>0</v>
      </c>
      <c r="O96" s="222"/>
      <c r="P96" s="222"/>
      <c r="Q96" s="222"/>
      <c r="R96" s="108"/>
    </row>
    <row r="97" spans="2:21" s="7" customFormat="1" ht="19.899999999999999" customHeight="1">
      <c r="B97" s="109"/>
      <c r="C97" s="110"/>
      <c r="D97" s="111" t="s">
        <v>138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09">
        <f>N216</f>
        <v>0</v>
      </c>
      <c r="O97" s="210"/>
      <c r="P97" s="210"/>
      <c r="Q97" s="210"/>
      <c r="R97" s="112"/>
    </row>
    <row r="98" spans="2:21" s="7" customFormat="1" ht="19.899999999999999" customHeight="1">
      <c r="B98" s="109"/>
      <c r="C98" s="110"/>
      <c r="D98" s="111" t="s">
        <v>139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09">
        <f>N220</f>
        <v>0</v>
      </c>
      <c r="O98" s="210"/>
      <c r="P98" s="210"/>
      <c r="Q98" s="210"/>
      <c r="R98" s="112"/>
    </row>
    <row r="99" spans="2:21" s="7" customFormat="1" ht="19.899999999999999" customHeight="1">
      <c r="B99" s="109"/>
      <c r="C99" s="110"/>
      <c r="D99" s="111" t="s">
        <v>140</v>
      </c>
      <c r="E99" s="110"/>
      <c r="F99" s="110"/>
      <c r="G99" s="110"/>
      <c r="H99" s="110"/>
      <c r="I99" s="110"/>
      <c r="J99" s="110"/>
      <c r="K99" s="110"/>
      <c r="L99" s="110"/>
      <c r="M99" s="110"/>
      <c r="N99" s="209">
        <f>N234</f>
        <v>0</v>
      </c>
      <c r="O99" s="210"/>
      <c r="P99" s="210"/>
      <c r="Q99" s="210"/>
      <c r="R99" s="112"/>
    </row>
    <row r="100" spans="2:21" s="7" customFormat="1" ht="19.899999999999999" customHeight="1">
      <c r="B100" s="109"/>
      <c r="C100" s="110"/>
      <c r="D100" s="111" t="s">
        <v>141</v>
      </c>
      <c r="E100" s="110"/>
      <c r="F100" s="110"/>
      <c r="G100" s="110"/>
      <c r="H100" s="110"/>
      <c r="I100" s="110"/>
      <c r="J100" s="110"/>
      <c r="K100" s="110"/>
      <c r="L100" s="110"/>
      <c r="M100" s="110"/>
      <c r="N100" s="209">
        <f>N238</f>
        <v>0</v>
      </c>
      <c r="O100" s="210"/>
      <c r="P100" s="210"/>
      <c r="Q100" s="210"/>
      <c r="R100" s="112"/>
    </row>
    <row r="101" spans="2:21" s="7" customFormat="1" ht="19.899999999999999" customHeight="1">
      <c r="B101" s="109"/>
      <c r="C101" s="110"/>
      <c r="D101" s="111" t="s">
        <v>142</v>
      </c>
      <c r="E101" s="110"/>
      <c r="F101" s="110"/>
      <c r="G101" s="110"/>
      <c r="H101" s="110"/>
      <c r="I101" s="110"/>
      <c r="J101" s="110"/>
      <c r="K101" s="110"/>
      <c r="L101" s="110"/>
      <c r="M101" s="110"/>
      <c r="N101" s="209">
        <f>N257</f>
        <v>0</v>
      </c>
      <c r="O101" s="210"/>
      <c r="P101" s="210"/>
      <c r="Q101" s="210"/>
      <c r="R101" s="112"/>
    </row>
    <row r="102" spans="2:21" s="7" customFormat="1" ht="19.899999999999999" customHeight="1">
      <c r="B102" s="109"/>
      <c r="C102" s="110"/>
      <c r="D102" s="111" t="s">
        <v>143</v>
      </c>
      <c r="E102" s="110"/>
      <c r="F102" s="110"/>
      <c r="G102" s="110"/>
      <c r="H102" s="110"/>
      <c r="I102" s="110"/>
      <c r="J102" s="110"/>
      <c r="K102" s="110"/>
      <c r="L102" s="110"/>
      <c r="M102" s="110"/>
      <c r="N102" s="209">
        <f>N283</f>
        <v>0</v>
      </c>
      <c r="O102" s="210"/>
      <c r="P102" s="210"/>
      <c r="Q102" s="210"/>
      <c r="R102" s="112"/>
    </row>
    <row r="103" spans="2:21" s="7" customFormat="1" ht="19.899999999999999" customHeight="1">
      <c r="B103" s="109"/>
      <c r="C103" s="110"/>
      <c r="D103" s="111" t="s">
        <v>144</v>
      </c>
      <c r="E103" s="110"/>
      <c r="F103" s="110"/>
      <c r="G103" s="110"/>
      <c r="H103" s="110"/>
      <c r="I103" s="110"/>
      <c r="J103" s="110"/>
      <c r="K103" s="110"/>
      <c r="L103" s="110"/>
      <c r="M103" s="110"/>
      <c r="N103" s="209">
        <f>N289</f>
        <v>0</v>
      </c>
      <c r="O103" s="210"/>
      <c r="P103" s="210"/>
      <c r="Q103" s="210"/>
      <c r="R103" s="112"/>
    </row>
    <row r="104" spans="2:21" s="7" customFormat="1" ht="19.899999999999999" customHeight="1">
      <c r="B104" s="109"/>
      <c r="C104" s="110"/>
      <c r="D104" s="111" t="s">
        <v>145</v>
      </c>
      <c r="E104" s="110"/>
      <c r="F104" s="110"/>
      <c r="G104" s="110"/>
      <c r="H104" s="110"/>
      <c r="I104" s="110"/>
      <c r="J104" s="110"/>
      <c r="K104" s="110"/>
      <c r="L104" s="110"/>
      <c r="M104" s="110"/>
      <c r="N104" s="209">
        <f>N295</f>
        <v>0</v>
      </c>
      <c r="O104" s="210"/>
      <c r="P104" s="210"/>
      <c r="Q104" s="210"/>
      <c r="R104" s="112"/>
    </row>
    <row r="105" spans="2:21" s="7" customFormat="1" ht="19.899999999999999" customHeight="1">
      <c r="B105" s="109"/>
      <c r="C105" s="110"/>
      <c r="D105" s="111" t="s">
        <v>146</v>
      </c>
      <c r="E105" s="110"/>
      <c r="F105" s="110"/>
      <c r="G105" s="110"/>
      <c r="H105" s="110"/>
      <c r="I105" s="110"/>
      <c r="J105" s="110"/>
      <c r="K105" s="110"/>
      <c r="L105" s="110"/>
      <c r="M105" s="110"/>
      <c r="N105" s="209">
        <f>N306</f>
        <v>0</v>
      </c>
      <c r="O105" s="210"/>
      <c r="P105" s="210"/>
      <c r="Q105" s="210"/>
      <c r="R105" s="112"/>
    </row>
    <row r="106" spans="2:21" s="7" customFormat="1" ht="19.899999999999999" customHeight="1">
      <c r="B106" s="109"/>
      <c r="C106" s="110"/>
      <c r="D106" s="111" t="s">
        <v>147</v>
      </c>
      <c r="E106" s="110"/>
      <c r="F106" s="110"/>
      <c r="G106" s="110"/>
      <c r="H106" s="110"/>
      <c r="I106" s="110"/>
      <c r="J106" s="110"/>
      <c r="K106" s="110"/>
      <c r="L106" s="110"/>
      <c r="M106" s="110"/>
      <c r="N106" s="209">
        <f>N309</f>
        <v>0</v>
      </c>
      <c r="O106" s="210"/>
      <c r="P106" s="210"/>
      <c r="Q106" s="210"/>
      <c r="R106" s="112"/>
    </row>
    <row r="107" spans="2:21" s="7" customFormat="1" ht="19.899999999999999" customHeight="1">
      <c r="B107" s="109"/>
      <c r="C107" s="110"/>
      <c r="D107" s="111" t="s">
        <v>148</v>
      </c>
      <c r="E107" s="110"/>
      <c r="F107" s="110"/>
      <c r="G107" s="110"/>
      <c r="H107" s="110"/>
      <c r="I107" s="110"/>
      <c r="J107" s="110"/>
      <c r="K107" s="110"/>
      <c r="L107" s="110"/>
      <c r="M107" s="110"/>
      <c r="N107" s="209">
        <f>N313</f>
        <v>0</v>
      </c>
      <c r="O107" s="210"/>
      <c r="P107" s="210"/>
      <c r="Q107" s="210"/>
      <c r="R107" s="112"/>
    </row>
    <row r="108" spans="2:21" s="1" customFormat="1" ht="21.7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1" s="1" customFormat="1" ht="29.25" customHeight="1">
      <c r="B109" s="31"/>
      <c r="C109" s="104" t="s">
        <v>149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211">
        <v>0</v>
      </c>
      <c r="O109" s="212"/>
      <c r="P109" s="212"/>
      <c r="Q109" s="212"/>
      <c r="R109" s="33"/>
      <c r="T109" s="113"/>
      <c r="U109" s="114" t="s">
        <v>36</v>
      </c>
    </row>
    <row r="110" spans="2:21" s="1" customFormat="1" ht="18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21" s="1" customFormat="1" ht="29.25" customHeight="1">
      <c r="B111" s="31"/>
      <c r="C111" s="94" t="s">
        <v>82</v>
      </c>
      <c r="D111" s="95"/>
      <c r="E111" s="95"/>
      <c r="F111" s="95"/>
      <c r="G111" s="95"/>
      <c r="H111" s="95"/>
      <c r="I111" s="95"/>
      <c r="J111" s="95"/>
      <c r="K111" s="95"/>
      <c r="L111" s="152">
        <f>ROUND(SUM(N87+N109),2)</f>
        <v>0</v>
      </c>
      <c r="M111" s="152"/>
      <c r="N111" s="152"/>
      <c r="O111" s="152"/>
      <c r="P111" s="152"/>
      <c r="Q111" s="152"/>
      <c r="R111" s="33"/>
    </row>
    <row r="112" spans="2:21" s="1" customFormat="1" ht="6.95" customHeight="1"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7"/>
    </row>
    <row r="116" spans="2:63" s="1" customFormat="1" ht="6.95" customHeight="1"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60"/>
    </row>
    <row r="117" spans="2:63" s="1" customFormat="1" ht="36.950000000000003" customHeight="1">
      <c r="B117" s="31"/>
      <c r="C117" s="176" t="s">
        <v>150</v>
      </c>
      <c r="D117" s="213"/>
      <c r="E117" s="213"/>
      <c r="F117" s="213"/>
      <c r="G117" s="213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33"/>
    </row>
    <row r="118" spans="2:63" s="1" customFormat="1" ht="6.9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3" s="1" customFormat="1" ht="36.950000000000003" customHeight="1">
      <c r="B119" s="31"/>
      <c r="C119" s="65" t="s">
        <v>15</v>
      </c>
      <c r="D119" s="32"/>
      <c r="E119" s="32"/>
      <c r="F119" s="178" t="str">
        <f>F6</f>
        <v>Stevebné úpravy priestorov oddelenia anestézie a intenzívnej medicíny, Nemocnica Myjava</v>
      </c>
      <c r="G119" s="213"/>
      <c r="H119" s="213"/>
      <c r="I119" s="213"/>
      <c r="J119" s="213"/>
      <c r="K119" s="213"/>
      <c r="L119" s="213"/>
      <c r="M119" s="213"/>
      <c r="N119" s="213"/>
      <c r="O119" s="213"/>
      <c r="P119" s="213"/>
      <c r="Q119" s="32"/>
      <c r="R119" s="33"/>
    </row>
    <row r="120" spans="2:63" s="1" customFormat="1" ht="6.95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3"/>
    </row>
    <row r="121" spans="2:63" s="1" customFormat="1" ht="18" customHeight="1">
      <c r="B121" s="31"/>
      <c r="C121" s="28" t="s">
        <v>18</v>
      </c>
      <c r="D121" s="32"/>
      <c r="E121" s="32"/>
      <c r="F121" s="26" t="str">
        <f>F8</f>
        <v xml:space="preserve"> </v>
      </c>
      <c r="G121" s="32"/>
      <c r="H121" s="32"/>
      <c r="I121" s="32"/>
      <c r="J121" s="32"/>
      <c r="K121" s="28" t="s">
        <v>20</v>
      </c>
      <c r="L121" s="32"/>
      <c r="M121" s="214">
        <f>IF(O8="","",O8)</f>
        <v>0</v>
      </c>
      <c r="N121" s="214"/>
      <c r="O121" s="214"/>
      <c r="P121" s="214"/>
      <c r="Q121" s="32"/>
      <c r="R121" s="33"/>
    </row>
    <row r="122" spans="2:63" s="1" customFormat="1" ht="6.95" customHeight="1"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3"/>
    </row>
    <row r="123" spans="2:63" s="1" customFormat="1" ht="15">
      <c r="B123" s="31"/>
      <c r="C123" s="28" t="s">
        <v>21</v>
      </c>
      <c r="D123" s="32"/>
      <c r="E123" s="32"/>
      <c r="F123" s="26" t="str">
        <f>E11</f>
        <v>Nemocnica s poliklinikou MYJAVA</v>
      </c>
      <c r="G123" s="32"/>
      <c r="H123" s="32"/>
      <c r="I123" s="32"/>
      <c r="J123" s="32"/>
      <c r="K123" s="28" t="s">
        <v>26</v>
      </c>
      <c r="L123" s="32"/>
      <c r="M123" s="185" t="str">
        <f>E17</f>
        <v xml:space="preserve">FK Real s.r.o. </v>
      </c>
      <c r="N123" s="185"/>
      <c r="O123" s="185"/>
      <c r="P123" s="185"/>
      <c r="Q123" s="185"/>
      <c r="R123" s="33"/>
    </row>
    <row r="124" spans="2:63" s="1" customFormat="1" ht="14.45" customHeight="1">
      <c r="B124" s="31"/>
      <c r="C124" s="28" t="s">
        <v>25</v>
      </c>
      <c r="D124" s="32"/>
      <c r="E124" s="32"/>
      <c r="F124" s="26" t="str">
        <f>IF(E14="","",E14)</f>
        <v xml:space="preserve"> </v>
      </c>
      <c r="G124" s="32"/>
      <c r="H124" s="32"/>
      <c r="I124" s="32"/>
      <c r="J124" s="32"/>
      <c r="K124" s="28" t="s">
        <v>31</v>
      </c>
      <c r="L124" s="32"/>
      <c r="M124" s="185" t="str">
        <f>E20</f>
        <v xml:space="preserve"> </v>
      </c>
      <c r="N124" s="185"/>
      <c r="O124" s="185"/>
      <c r="P124" s="185"/>
      <c r="Q124" s="185"/>
      <c r="R124" s="33"/>
    </row>
    <row r="125" spans="2:63" s="1" customFormat="1" ht="10.35" customHeight="1">
      <c r="B125" s="31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3"/>
    </row>
    <row r="126" spans="2:63" s="8" customFormat="1" ht="29.25" customHeight="1">
      <c r="B126" s="115"/>
      <c r="C126" s="116" t="s">
        <v>151</v>
      </c>
      <c r="D126" s="200" t="s">
        <v>152</v>
      </c>
      <c r="E126" s="200"/>
      <c r="F126" s="200"/>
      <c r="G126" s="200"/>
      <c r="H126" s="200"/>
      <c r="I126" s="200"/>
      <c r="J126" s="117" t="s">
        <v>153</v>
      </c>
      <c r="K126" s="117" t="s">
        <v>154</v>
      </c>
      <c r="L126" s="215" t="s">
        <v>155</v>
      </c>
      <c r="M126" s="215"/>
      <c r="N126" s="200" t="s">
        <v>126</v>
      </c>
      <c r="O126" s="200"/>
      <c r="P126" s="200"/>
      <c r="Q126" s="216"/>
      <c r="R126" s="118"/>
      <c r="T126" s="72" t="s">
        <v>156</v>
      </c>
      <c r="U126" s="73" t="s">
        <v>36</v>
      </c>
      <c r="V126" s="73" t="s">
        <v>157</v>
      </c>
      <c r="W126" s="73" t="s">
        <v>158</v>
      </c>
      <c r="X126" s="73" t="s">
        <v>159</v>
      </c>
      <c r="Y126" s="73" t="s">
        <v>160</v>
      </c>
      <c r="Z126" s="73" t="s">
        <v>161</v>
      </c>
      <c r="AA126" s="74" t="s">
        <v>162</v>
      </c>
    </row>
    <row r="127" spans="2:63" s="1" customFormat="1" ht="29.25" customHeight="1">
      <c r="B127" s="31"/>
      <c r="C127" s="76" t="s">
        <v>122</v>
      </c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201"/>
      <c r="O127" s="202"/>
      <c r="P127" s="202"/>
      <c r="Q127" s="202"/>
      <c r="R127" s="33"/>
      <c r="T127" s="75"/>
      <c r="U127" s="47"/>
      <c r="V127" s="47"/>
      <c r="W127" s="119"/>
      <c r="X127" s="47"/>
      <c r="Y127" s="119"/>
      <c r="Z127" s="47"/>
      <c r="AA127" s="120"/>
      <c r="AT127" s="17" t="s">
        <v>71</v>
      </c>
      <c r="AU127" s="17" t="s">
        <v>128</v>
      </c>
      <c r="BK127" s="121">
        <f>BK128+BK215</f>
        <v>0</v>
      </c>
    </row>
    <row r="128" spans="2:63" s="9" customFormat="1" ht="37.35" customHeight="1">
      <c r="B128" s="122"/>
      <c r="C128" s="123"/>
      <c r="D128" s="124" t="s">
        <v>129</v>
      </c>
      <c r="E128" s="124"/>
      <c r="F128" s="124"/>
      <c r="G128" s="124"/>
      <c r="H128" s="124"/>
      <c r="I128" s="124"/>
      <c r="J128" s="124"/>
      <c r="K128" s="124"/>
      <c r="L128" s="124"/>
      <c r="M128" s="124"/>
      <c r="N128" s="203"/>
      <c r="O128" s="204"/>
      <c r="P128" s="204"/>
      <c r="Q128" s="204"/>
      <c r="R128" s="125"/>
      <c r="T128" s="126"/>
      <c r="U128" s="123"/>
      <c r="V128" s="123"/>
      <c r="W128" s="127"/>
      <c r="X128" s="123"/>
      <c r="Y128" s="127"/>
      <c r="Z128" s="123"/>
      <c r="AA128" s="128"/>
      <c r="AR128" s="129" t="s">
        <v>77</v>
      </c>
      <c r="AT128" s="130" t="s">
        <v>71</v>
      </c>
      <c r="AU128" s="130" t="s">
        <v>72</v>
      </c>
      <c r="AY128" s="129" t="s">
        <v>163</v>
      </c>
      <c r="BK128" s="131">
        <f>BK129+BK135+BK138+BK144+BK149+BK175+BK213</f>
        <v>0</v>
      </c>
    </row>
    <row r="129" spans="2:65" s="9" customFormat="1" ht="19.899999999999999" customHeight="1">
      <c r="B129" s="122"/>
      <c r="C129" s="123"/>
      <c r="D129" s="132" t="s">
        <v>130</v>
      </c>
      <c r="E129" s="132"/>
      <c r="F129" s="132"/>
      <c r="G129" s="132"/>
      <c r="H129" s="132"/>
      <c r="I129" s="132"/>
      <c r="J129" s="132"/>
      <c r="K129" s="132"/>
      <c r="L129" s="132"/>
      <c r="M129" s="132"/>
      <c r="N129" s="205"/>
      <c r="O129" s="206"/>
      <c r="P129" s="206"/>
      <c r="Q129" s="206"/>
      <c r="R129" s="125"/>
      <c r="T129" s="126"/>
      <c r="U129" s="123"/>
      <c r="V129" s="123"/>
      <c r="W129" s="127"/>
      <c r="X129" s="123"/>
      <c r="Y129" s="127"/>
      <c r="Z129" s="123"/>
      <c r="AA129" s="128"/>
      <c r="AR129" s="129" t="s">
        <v>77</v>
      </c>
      <c r="AT129" s="130" t="s">
        <v>71</v>
      </c>
      <c r="AU129" s="130" t="s">
        <v>77</v>
      </c>
      <c r="AY129" s="129" t="s">
        <v>163</v>
      </c>
      <c r="BK129" s="131">
        <f>SUM(BK130:BK134)</f>
        <v>0</v>
      </c>
    </row>
    <row r="130" spans="2:65" s="1" customFormat="1" ht="22.5" customHeight="1">
      <c r="B130" s="133"/>
      <c r="C130" s="134" t="s">
        <v>77</v>
      </c>
      <c r="D130" s="188" t="s">
        <v>165</v>
      </c>
      <c r="E130" s="189"/>
      <c r="F130" s="189"/>
      <c r="G130" s="189"/>
      <c r="H130" s="189"/>
      <c r="I130" s="190"/>
      <c r="J130" s="135" t="s">
        <v>166</v>
      </c>
      <c r="K130" s="136">
        <v>10.340999999999999</v>
      </c>
      <c r="L130" s="217"/>
      <c r="M130" s="217"/>
      <c r="N130" s="217"/>
      <c r="O130" s="217"/>
      <c r="P130" s="217"/>
      <c r="Q130" s="217"/>
      <c r="R130" s="137"/>
      <c r="T130" s="138"/>
      <c r="U130" s="40"/>
      <c r="V130" s="139"/>
      <c r="W130" s="139"/>
      <c r="X130" s="139"/>
      <c r="Y130" s="139"/>
      <c r="Z130" s="139"/>
      <c r="AA130" s="140"/>
      <c r="AD130" s="217"/>
      <c r="AE130" s="217"/>
      <c r="AR130" s="17" t="s">
        <v>167</v>
      </c>
      <c r="AT130" s="17" t="s">
        <v>164</v>
      </c>
      <c r="AU130" s="17" t="s">
        <v>90</v>
      </c>
      <c r="AY130" s="17" t="s">
        <v>163</v>
      </c>
      <c r="BE130" s="141">
        <f>IF(U130="základná",N130,0)</f>
        <v>0</v>
      </c>
      <c r="BF130" s="141">
        <f>IF(U130="znížená",N130,0)</f>
        <v>0</v>
      </c>
      <c r="BG130" s="141">
        <f>IF(U130="zákl. prenesená",N130,0)</f>
        <v>0</v>
      </c>
      <c r="BH130" s="141">
        <f>IF(U130="zníž. prenesená",N130,0)</f>
        <v>0</v>
      </c>
      <c r="BI130" s="141">
        <f>IF(U130="nulová",N130,0)</f>
        <v>0</v>
      </c>
      <c r="BJ130" s="17" t="s">
        <v>90</v>
      </c>
      <c r="BK130" s="142">
        <f>ROUND(L130*K130,3)</f>
        <v>0</v>
      </c>
      <c r="BL130" s="17" t="s">
        <v>167</v>
      </c>
      <c r="BM130" s="17" t="s">
        <v>168</v>
      </c>
    </row>
    <row r="131" spans="2:65" s="1" customFormat="1" ht="31.5" customHeight="1">
      <c r="B131" s="133"/>
      <c r="C131" s="134" t="s">
        <v>90</v>
      </c>
      <c r="D131" s="188" t="s">
        <v>169</v>
      </c>
      <c r="E131" s="189"/>
      <c r="F131" s="189"/>
      <c r="G131" s="189"/>
      <c r="H131" s="189"/>
      <c r="I131" s="190"/>
      <c r="J131" s="135" t="s">
        <v>166</v>
      </c>
      <c r="K131" s="136">
        <v>1.4</v>
      </c>
      <c r="L131" s="217"/>
      <c r="M131" s="217"/>
      <c r="N131" s="217"/>
      <c r="O131" s="217"/>
      <c r="P131" s="217"/>
      <c r="Q131" s="217"/>
      <c r="R131" s="137"/>
      <c r="T131" s="138"/>
      <c r="U131" s="40"/>
      <c r="V131" s="139"/>
      <c r="W131" s="139"/>
      <c r="X131" s="139"/>
      <c r="Y131" s="139"/>
      <c r="Z131" s="139"/>
      <c r="AA131" s="140"/>
      <c r="AD131" s="217"/>
      <c r="AE131" s="217"/>
      <c r="AR131" s="17" t="s">
        <v>167</v>
      </c>
      <c r="AT131" s="17" t="s">
        <v>164</v>
      </c>
      <c r="AU131" s="17" t="s">
        <v>90</v>
      </c>
      <c r="AY131" s="17" t="s">
        <v>163</v>
      </c>
      <c r="BE131" s="141">
        <f>IF(U131="základná",N131,0)</f>
        <v>0</v>
      </c>
      <c r="BF131" s="141">
        <f>IF(U131="znížená",N131,0)</f>
        <v>0</v>
      </c>
      <c r="BG131" s="141">
        <f>IF(U131="zákl. prenesená",N131,0)</f>
        <v>0</v>
      </c>
      <c r="BH131" s="141">
        <f>IF(U131="zníž. prenesená",N131,0)</f>
        <v>0</v>
      </c>
      <c r="BI131" s="141">
        <f>IF(U131="nulová",N131,0)</f>
        <v>0</v>
      </c>
      <c r="BJ131" s="17" t="s">
        <v>90</v>
      </c>
      <c r="BK131" s="142">
        <f>ROUND(L131*K131,3)</f>
        <v>0</v>
      </c>
      <c r="BL131" s="17" t="s">
        <v>167</v>
      </c>
      <c r="BM131" s="17" t="s">
        <v>170</v>
      </c>
    </row>
    <row r="132" spans="2:65" s="1" customFormat="1" ht="44.25" customHeight="1">
      <c r="B132" s="133"/>
      <c r="C132" s="134" t="s">
        <v>171</v>
      </c>
      <c r="D132" s="188" t="s">
        <v>172</v>
      </c>
      <c r="E132" s="189"/>
      <c r="F132" s="189"/>
      <c r="G132" s="189"/>
      <c r="H132" s="189"/>
      <c r="I132" s="190"/>
      <c r="J132" s="135" t="s">
        <v>166</v>
      </c>
      <c r="K132" s="136">
        <v>11.741</v>
      </c>
      <c r="L132" s="217"/>
      <c r="M132" s="217"/>
      <c r="N132" s="217"/>
      <c r="O132" s="217"/>
      <c r="P132" s="217"/>
      <c r="Q132" s="217"/>
      <c r="R132" s="137"/>
      <c r="T132" s="138"/>
      <c r="U132" s="40"/>
      <c r="V132" s="139"/>
      <c r="W132" s="139"/>
      <c r="X132" s="139"/>
      <c r="Y132" s="139"/>
      <c r="Z132" s="139"/>
      <c r="AA132" s="140"/>
      <c r="AD132" s="217"/>
      <c r="AE132" s="217"/>
      <c r="AR132" s="17" t="s">
        <v>167</v>
      </c>
      <c r="AT132" s="17" t="s">
        <v>164</v>
      </c>
      <c r="AU132" s="17" t="s">
        <v>90</v>
      </c>
      <c r="AY132" s="17" t="s">
        <v>163</v>
      </c>
      <c r="BE132" s="141">
        <f>IF(U132="základná",N132,0)</f>
        <v>0</v>
      </c>
      <c r="BF132" s="141">
        <f>IF(U132="znížená",N132,0)</f>
        <v>0</v>
      </c>
      <c r="BG132" s="141">
        <f>IF(U132="zákl. prenesená",N132,0)</f>
        <v>0</v>
      </c>
      <c r="BH132" s="141">
        <f>IF(U132="zníž. prenesená",N132,0)</f>
        <v>0</v>
      </c>
      <c r="BI132" s="141">
        <f>IF(U132="nulová",N132,0)</f>
        <v>0</v>
      </c>
      <c r="BJ132" s="17" t="s">
        <v>90</v>
      </c>
      <c r="BK132" s="142">
        <f>ROUND(L132*K132,3)</f>
        <v>0</v>
      </c>
      <c r="BL132" s="17" t="s">
        <v>167</v>
      </c>
      <c r="BM132" s="17" t="s">
        <v>173</v>
      </c>
    </row>
    <row r="133" spans="2:65" s="1" customFormat="1" ht="44.25" customHeight="1">
      <c r="B133" s="133"/>
      <c r="C133" s="134" t="s">
        <v>167</v>
      </c>
      <c r="D133" s="188" t="s">
        <v>174</v>
      </c>
      <c r="E133" s="189"/>
      <c r="F133" s="189"/>
      <c r="G133" s="189"/>
      <c r="H133" s="189"/>
      <c r="I133" s="190"/>
      <c r="J133" s="135" t="s">
        <v>166</v>
      </c>
      <c r="K133" s="136">
        <v>140.892</v>
      </c>
      <c r="L133" s="217"/>
      <c r="M133" s="217"/>
      <c r="N133" s="217"/>
      <c r="O133" s="217"/>
      <c r="P133" s="217"/>
      <c r="Q133" s="217"/>
      <c r="R133" s="137"/>
      <c r="T133" s="138"/>
      <c r="U133" s="40"/>
      <c r="V133" s="139"/>
      <c r="W133" s="139"/>
      <c r="X133" s="139"/>
      <c r="Y133" s="139"/>
      <c r="Z133" s="139"/>
      <c r="AA133" s="140"/>
      <c r="AD133" s="217"/>
      <c r="AE133" s="217"/>
      <c r="AR133" s="17" t="s">
        <v>167</v>
      </c>
      <c r="AT133" s="17" t="s">
        <v>164</v>
      </c>
      <c r="AU133" s="17" t="s">
        <v>90</v>
      </c>
      <c r="AY133" s="17" t="s">
        <v>163</v>
      </c>
      <c r="BE133" s="141">
        <f>IF(U133="základná",N133,0)</f>
        <v>0</v>
      </c>
      <c r="BF133" s="141">
        <f>IF(U133="znížená",N133,0)</f>
        <v>0</v>
      </c>
      <c r="BG133" s="141">
        <f>IF(U133="zákl. prenesená",N133,0)</f>
        <v>0</v>
      </c>
      <c r="BH133" s="141">
        <f>IF(U133="zníž. prenesená",N133,0)</f>
        <v>0</v>
      </c>
      <c r="BI133" s="141">
        <f>IF(U133="nulová",N133,0)</f>
        <v>0</v>
      </c>
      <c r="BJ133" s="17" t="s">
        <v>90</v>
      </c>
      <c r="BK133" s="142">
        <f>ROUND(L133*K133,3)</f>
        <v>0</v>
      </c>
      <c r="BL133" s="17" t="s">
        <v>167</v>
      </c>
      <c r="BM133" s="17" t="s">
        <v>175</v>
      </c>
    </row>
    <row r="134" spans="2:65" s="1" customFormat="1" ht="22.5" customHeight="1">
      <c r="B134" s="133"/>
      <c r="C134" s="134" t="s">
        <v>176</v>
      </c>
      <c r="D134" s="188" t="s">
        <v>177</v>
      </c>
      <c r="E134" s="189"/>
      <c r="F134" s="189"/>
      <c r="G134" s="189"/>
      <c r="H134" s="189"/>
      <c r="I134" s="190"/>
      <c r="J134" s="135" t="s">
        <v>178</v>
      </c>
      <c r="K134" s="136">
        <v>17.611999999999998</v>
      </c>
      <c r="L134" s="217"/>
      <c r="M134" s="217"/>
      <c r="N134" s="217"/>
      <c r="O134" s="217"/>
      <c r="P134" s="217"/>
      <c r="Q134" s="217"/>
      <c r="R134" s="137"/>
      <c r="T134" s="138"/>
      <c r="U134" s="40"/>
      <c r="V134" s="139"/>
      <c r="W134" s="139"/>
      <c r="X134" s="139"/>
      <c r="Y134" s="139"/>
      <c r="Z134" s="139"/>
      <c r="AA134" s="140"/>
      <c r="AD134" s="217"/>
      <c r="AE134" s="217"/>
      <c r="AR134" s="17" t="s">
        <v>167</v>
      </c>
      <c r="AT134" s="17" t="s">
        <v>164</v>
      </c>
      <c r="AU134" s="17" t="s">
        <v>90</v>
      </c>
      <c r="AY134" s="17" t="s">
        <v>163</v>
      </c>
      <c r="BE134" s="141">
        <f>IF(U134="základná",N134,0)</f>
        <v>0</v>
      </c>
      <c r="BF134" s="141">
        <f>IF(U134="znížená",N134,0)</f>
        <v>0</v>
      </c>
      <c r="BG134" s="141">
        <f>IF(U134="zákl. prenesená",N134,0)</f>
        <v>0</v>
      </c>
      <c r="BH134" s="141">
        <f>IF(U134="zníž. prenesená",N134,0)</f>
        <v>0</v>
      </c>
      <c r="BI134" s="141">
        <f>IF(U134="nulová",N134,0)</f>
        <v>0</v>
      </c>
      <c r="BJ134" s="17" t="s">
        <v>90</v>
      </c>
      <c r="BK134" s="142">
        <f>ROUND(L134*K134,3)</f>
        <v>0</v>
      </c>
      <c r="BL134" s="17" t="s">
        <v>167</v>
      </c>
      <c r="BM134" s="17" t="s">
        <v>179</v>
      </c>
    </row>
    <row r="135" spans="2:65" s="9" customFormat="1" ht="29.85" customHeight="1">
      <c r="B135" s="122"/>
      <c r="C135" s="123"/>
      <c r="D135" s="132" t="s">
        <v>131</v>
      </c>
      <c r="E135" s="132"/>
      <c r="F135" s="132"/>
      <c r="G135" s="132"/>
      <c r="H135" s="132"/>
      <c r="I135" s="132"/>
      <c r="J135" s="132"/>
      <c r="K135" s="132"/>
      <c r="L135" s="132"/>
      <c r="M135" s="132"/>
      <c r="N135" s="207"/>
      <c r="O135" s="208"/>
      <c r="P135" s="208"/>
      <c r="Q135" s="208"/>
      <c r="R135" s="125"/>
      <c r="T135" s="126"/>
      <c r="U135" s="123"/>
      <c r="V135" s="123"/>
      <c r="W135" s="127"/>
      <c r="X135" s="123"/>
      <c r="Y135" s="127"/>
      <c r="Z135" s="123"/>
      <c r="AA135" s="128"/>
      <c r="AD135" s="132"/>
      <c r="AE135" s="132"/>
      <c r="AF135" s="1"/>
      <c r="AR135" s="129" t="s">
        <v>77</v>
      </c>
      <c r="AT135" s="130" t="s">
        <v>71</v>
      </c>
      <c r="AU135" s="130" t="s">
        <v>77</v>
      </c>
      <c r="AY135" s="129" t="s">
        <v>163</v>
      </c>
      <c r="BK135" s="131">
        <f>SUM(BK136:BK137)</f>
        <v>0</v>
      </c>
    </row>
    <row r="136" spans="2:65" s="1" customFormat="1" ht="31.5" customHeight="1">
      <c r="B136" s="133"/>
      <c r="C136" s="134" t="s">
        <v>180</v>
      </c>
      <c r="D136" s="188" t="s">
        <v>181</v>
      </c>
      <c r="E136" s="189"/>
      <c r="F136" s="189"/>
      <c r="G136" s="189"/>
      <c r="H136" s="189"/>
      <c r="I136" s="190"/>
      <c r="J136" s="135" t="s">
        <v>166</v>
      </c>
      <c r="K136" s="136">
        <v>8.0429999999999993</v>
      </c>
      <c r="L136" s="217"/>
      <c r="M136" s="217"/>
      <c r="N136" s="217"/>
      <c r="O136" s="217"/>
      <c r="P136" s="217"/>
      <c r="Q136" s="217"/>
      <c r="R136" s="137"/>
      <c r="T136" s="138"/>
      <c r="U136" s="40"/>
      <c r="V136" s="139"/>
      <c r="W136" s="139"/>
      <c r="X136" s="139"/>
      <c r="Y136" s="139"/>
      <c r="Z136" s="139"/>
      <c r="AA136" s="140"/>
      <c r="AD136" s="217"/>
      <c r="AE136" s="217"/>
      <c r="AR136" s="17" t="s">
        <v>167</v>
      </c>
      <c r="AT136" s="17" t="s">
        <v>164</v>
      </c>
      <c r="AU136" s="17" t="s">
        <v>90</v>
      </c>
      <c r="AY136" s="17" t="s">
        <v>163</v>
      </c>
      <c r="BE136" s="141">
        <f>IF(U136="základná",N136,0)</f>
        <v>0</v>
      </c>
      <c r="BF136" s="141">
        <f>IF(U136="znížená",N136,0)</f>
        <v>0</v>
      </c>
      <c r="BG136" s="141">
        <f>IF(U136="zákl. prenesená",N136,0)</f>
        <v>0</v>
      </c>
      <c r="BH136" s="141">
        <f>IF(U136="zníž. prenesená",N136,0)</f>
        <v>0</v>
      </c>
      <c r="BI136" s="141">
        <f>IF(U136="nulová",N136,0)</f>
        <v>0</v>
      </c>
      <c r="BJ136" s="17" t="s">
        <v>90</v>
      </c>
      <c r="BK136" s="142">
        <f>ROUND(L136*K136,3)</f>
        <v>0</v>
      </c>
      <c r="BL136" s="17" t="s">
        <v>167</v>
      </c>
      <c r="BM136" s="17" t="s">
        <v>182</v>
      </c>
    </row>
    <row r="137" spans="2:65" s="1" customFormat="1" ht="22.5" customHeight="1">
      <c r="B137" s="133"/>
      <c r="C137" s="134" t="s">
        <v>183</v>
      </c>
      <c r="D137" s="188" t="s">
        <v>184</v>
      </c>
      <c r="E137" s="189"/>
      <c r="F137" s="189"/>
      <c r="G137" s="189"/>
      <c r="H137" s="189"/>
      <c r="I137" s="190"/>
      <c r="J137" s="135" t="s">
        <v>166</v>
      </c>
      <c r="K137" s="136">
        <v>1.4490000000000001</v>
      </c>
      <c r="L137" s="217"/>
      <c r="M137" s="217"/>
      <c r="N137" s="217"/>
      <c r="O137" s="217"/>
      <c r="P137" s="217"/>
      <c r="Q137" s="217"/>
      <c r="R137" s="137"/>
      <c r="T137" s="138"/>
      <c r="U137" s="40"/>
      <c r="V137" s="139"/>
      <c r="W137" s="139"/>
      <c r="X137" s="139"/>
      <c r="Y137" s="139"/>
      <c r="Z137" s="139"/>
      <c r="AA137" s="140"/>
      <c r="AD137" s="217"/>
      <c r="AE137" s="217"/>
      <c r="AR137" s="17" t="s">
        <v>167</v>
      </c>
      <c r="AT137" s="17" t="s">
        <v>164</v>
      </c>
      <c r="AU137" s="17" t="s">
        <v>90</v>
      </c>
      <c r="AY137" s="17" t="s">
        <v>163</v>
      </c>
      <c r="BE137" s="141">
        <f>IF(U137="základná",N137,0)</f>
        <v>0</v>
      </c>
      <c r="BF137" s="141">
        <f>IF(U137="znížená",N137,0)</f>
        <v>0</v>
      </c>
      <c r="BG137" s="141">
        <f>IF(U137="zákl. prenesená",N137,0)</f>
        <v>0</v>
      </c>
      <c r="BH137" s="141">
        <f>IF(U137="zníž. prenesená",N137,0)</f>
        <v>0</v>
      </c>
      <c r="BI137" s="141">
        <f>IF(U137="nulová",N137,0)</f>
        <v>0</v>
      </c>
      <c r="BJ137" s="17" t="s">
        <v>90</v>
      </c>
      <c r="BK137" s="142">
        <f>ROUND(L137*K137,3)</f>
        <v>0</v>
      </c>
      <c r="BL137" s="17" t="s">
        <v>167</v>
      </c>
      <c r="BM137" s="17" t="s">
        <v>185</v>
      </c>
    </row>
    <row r="138" spans="2:65" s="9" customFormat="1" ht="29.85" customHeight="1">
      <c r="B138" s="122"/>
      <c r="C138" s="123"/>
      <c r="D138" s="132" t="s">
        <v>132</v>
      </c>
      <c r="E138" s="132"/>
      <c r="F138" s="132"/>
      <c r="G138" s="132"/>
      <c r="H138" s="132"/>
      <c r="I138" s="132"/>
      <c r="J138" s="132"/>
      <c r="K138" s="132"/>
      <c r="L138" s="132"/>
      <c r="M138" s="132"/>
      <c r="N138" s="207"/>
      <c r="O138" s="208"/>
      <c r="P138" s="208"/>
      <c r="Q138" s="208"/>
      <c r="R138" s="125"/>
      <c r="T138" s="126"/>
      <c r="U138" s="123"/>
      <c r="V138" s="123"/>
      <c r="W138" s="127"/>
      <c r="X138" s="123"/>
      <c r="Y138" s="127"/>
      <c r="Z138" s="123"/>
      <c r="AA138" s="128"/>
      <c r="AD138" s="132"/>
      <c r="AE138" s="132"/>
      <c r="AF138" s="1"/>
      <c r="AR138" s="129" t="s">
        <v>77</v>
      </c>
      <c r="AT138" s="130" t="s">
        <v>71</v>
      </c>
      <c r="AU138" s="130" t="s">
        <v>77</v>
      </c>
      <c r="AY138" s="129" t="s">
        <v>163</v>
      </c>
      <c r="BK138" s="131">
        <f>SUM(BK139:BK143)</f>
        <v>0</v>
      </c>
    </row>
    <row r="139" spans="2:65" s="1" customFormat="1" ht="44.25" customHeight="1">
      <c r="B139" s="133"/>
      <c r="C139" s="134" t="s">
        <v>186</v>
      </c>
      <c r="D139" s="188" t="s">
        <v>187</v>
      </c>
      <c r="E139" s="189"/>
      <c r="F139" s="189"/>
      <c r="G139" s="189"/>
      <c r="H139" s="189"/>
      <c r="I139" s="190"/>
      <c r="J139" s="135" t="s">
        <v>166</v>
      </c>
      <c r="K139" s="136">
        <v>0.504</v>
      </c>
      <c r="L139" s="217"/>
      <c r="M139" s="217"/>
      <c r="N139" s="217"/>
      <c r="O139" s="217"/>
      <c r="P139" s="217"/>
      <c r="Q139" s="217"/>
      <c r="R139" s="137"/>
      <c r="T139" s="138"/>
      <c r="U139" s="40"/>
      <c r="V139" s="139"/>
      <c r="W139" s="139"/>
      <c r="X139" s="139"/>
      <c r="Y139" s="139"/>
      <c r="Z139" s="139"/>
      <c r="AA139" s="140"/>
      <c r="AD139" s="217"/>
      <c r="AE139" s="217"/>
      <c r="AR139" s="17" t="s">
        <v>167</v>
      </c>
      <c r="AT139" s="17" t="s">
        <v>164</v>
      </c>
      <c r="AU139" s="17" t="s">
        <v>90</v>
      </c>
      <c r="AY139" s="17" t="s">
        <v>163</v>
      </c>
      <c r="BE139" s="141">
        <f>IF(U139="základná",N139,0)</f>
        <v>0</v>
      </c>
      <c r="BF139" s="141">
        <f>IF(U139="znížená",N139,0)</f>
        <v>0</v>
      </c>
      <c r="BG139" s="141">
        <f>IF(U139="zákl. prenesená",N139,0)</f>
        <v>0</v>
      </c>
      <c r="BH139" s="141">
        <f>IF(U139="zníž. prenesená",N139,0)</f>
        <v>0</v>
      </c>
      <c r="BI139" s="141">
        <f>IF(U139="nulová",N139,0)</f>
        <v>0</v>
      </c>
      <c r="BJ139" s="17" t="s">
        <v>90</v>
      </c>
      <c r="BK139" s="142">
        <f>ROUND(L139*K139,3)</f>
        <v>0</v>
      </c>
      <c r="BL139" s="17" t="s">
        <v>167</v>
      </c>
      <c r="BM139" s="17" t="s">
        <v>188</v>
      </c>
    </row>
    <row r="140" spans="2:65" s="1" customFormat="1" ht="44.25" customHeight="1">
      <c r="B140" s="133"/>
      <c r="C140" s="134" t="s">
        <v>189</v>
      </c>
      <c r="D140" s="188" t="s">
        <v>190</v>
      </c>
      <c r="E140" s="189"/>
      <c r="F140" s="189"/>
      <c r="G140" s="189"/>
      <c r="H140" s="189"/>
      <c r="I140" s="190"/>
      <c r="J140" s="135" t="s">
        <v>166</v>
      </c>
      <c r="K140" s="136">
        <v>2.4630000000000001</v>
      </c>
      <c r="L140" s="217"/>
      <c r="M140" s="217"/>
      <c r="N140" s="217"/>
      <c r="O140" s="217"/>
      <c r="P140" s="217"/>
      <c r="Q140" s="217"/>
      <c r="R140" s="137"/>
      <c r="T140" s="138"/>
      <c r="U140" s="40"/>
      <c r="V140" s="139"/>
      <c r="W140" s="139"/>
      <c r="X140" s="139"/>
      <c r="Y140" s="139"/>
      <c r="Z140" s="139"/>
      <c r="AA140" s="140"/>
      <c r="AD140" s="217"/>
      <c r="AE140" s="217"/>
      <c r="AR140" s="17" t="s">
        <v>167</v>
      </c>
      <c r="AT140" s="17" t="s">
        <v>164</v>
      </c>
      <c r="AU140" s="17" t="s">
        <v>90</v>
      </c>
      <c r="AY140" s="17" t="s">
        <v>163</v>
      </c>
      <c r="BE140" s="141">
        <f>IF(U140="základná",N140,0)</f>
        <v>0</v>
      </c>
      <c r="BF140" s="141">
        <f>IF(U140="znížená",N140,0)</f>
        <v>0</v>
      </c>
      <c r="BG140" s="141">
        <f>IF(U140="zákl. prenesená",N140,0)</f>
        <v>0</v>
      </c>
      <c r="BH140" s="141">
        <f>IF(U140="zníž. prenesená",N140,0)</f>
        <v>0</v>
      </c>
      <c r="BI140" s="141">
        <f>IF(U140="nulová",N140,0)</f>
        <v>0</v>
      </c>
      <c r="BJ140" s="17" t="s">
        <v>90</v>
      </c>
      <c r="BK140" s="142">
        <f>ROUND(L140*K140,3)</f>
        <v>0</v>
      </c>
      <c r="BL140" s="17" t="s">
        <v>167</v>
      </c>
      <c r="BM140" s="17" t="s">
        <v>191</v>
      </c>
    </row>
    <row r="141" spans="2:65" s="1" customFormat="1" ht="44.25" customHeight="1">
      <c r="B141" s="133"/>
      <c r="C141" s="134" t="s">
        <v>192</v>
      </c>
      <c r="D141" s="188" t="s">
        <v>193</v>
      </c>
      <c r="E141" s="189"/>
      <c r="F141" s="189"/>
      <c r="G141" s="189"/>
      <c r="H141" s="189"/>
      <c r="I141" s="190"/>
      <c r="J141" s="135" t="s">
        <v>178</v>
      </c>
      <c r="K141" s="136">
        <v>0.36599999999999999</v>
      </c>
      <c r="L141" s="217"/>
      <c r="M141" s="217"/>
      <c r="N141" s="217"/>
      <c r="O141" s="217"/>
      <c r="P141" s="217"/>
      <c r="Q141" s="217"/>
      <c r="R141" s="137"/>
      <c r="T141" s="138"/>
      <c r="U141" s="40"/>
      <c r="V141" s="139"/>
      <c r="W141" s="139"/>
      <c r="X141" s="139"/>
      <c r="Y141" s="139"/>
      <c r="Z141" s="139"/>
      <c r="AA141" s="140"/>
      <c r="AD141" s="217"/>
      <c r="AE141" s="217"/>
      <c r="AR141" s="17" t="s">
        <v>167</v>
      </c>
      <c r="AT141" s="17" t="s">
        <v>164</v>
      </c>
      <c r="AU141" s="17" t="s">
        <v>90</v>
      </c>
      <c r="AY141" s="17" t="s">
        <v>163</v>
      </c>
      <c r="BE141" s="141">
        <f>IF(U141="základná",N141,0)</f>
        <v>0</v>
      </c>
      <c r="BF141" s="141">
        <f>IF(U141="znížená",N141,0)</f>
        <v>0</v>
      </c>
      <c r="BG141" s="141">
        <f>IF(U141="zákl. prenesená",N141,0)</f>
        <v>0</v>
      </c>
      <c r="BH141" s="141">
        <f>IF(U141="zníž. prenesená",N141,0)</f>
        <v>0</v>
      </c>
      <c r="BI141" s="141">
        <f>IF(U141="nulová",N141,0)</f>
        <v>0</v>
      </c>
      <c r="BJ141" s="17" t="s">
        <v>90</v>
      </c>
      <c r="BK141" s="142">
        <f>ROUND(L141*K141,3)</f>
        <v>0</v>
      </c>
      <c r="BL141" s="17" t="s">
        <v>167</v>
      </c>
      <c r="BM141" s="17" t="s">
        <v>194</v>
      </c>
    </row>
    <row r="142" spans="2:65" s="1" customFormat="1" ht="44.25" customHeight="1">
      <c r="B142" s="133"/>
      <c r="C142" s="134" t="s">
        <v>195</v>
      </c>
      <c r="D142" s="188" t="s">
        <v>196</v>
      </c>
      <c r="E142" s="189"/>
      <c r="F142" s="189"/>
      <c r="G142" s="189"/>
      <c r="H142" s="189"/>
      <c r="I142" s="190"/>
      <c r="J142" s="135" t="s">
        <v>178</v>
      </c>
      <c r="K142" s="136">
        <v>0.59499999999999997</v>
      </c>
      <c r="L142" s="217"/>
      <c r="M142" s="217"/>
      <c r="N142" s="217"/>
      <c r="O142" s="217"/>
      <c r="P142" s="217"/>
      <c r="Q142" s="217"/>
      <c r="R142" s="137"/>
      <c r="T142" s="138"/>
      <c r="U142" s="40"/>
      <c r="V142" s="139"/>
      <c r="W142" s="139"/>
      <c r="X142" s="139"/>
      <c r="Y142" s="139"/>
      <c r="Z142" s="139"/>
      <c r="AA142" s="140"/>
      <c r="AD142" s="217"/>
      <c r="AE142" s="217"/>
      <c r="AR142" s="17" t="s">
        <v>167</v>
      </c>
      <c r="AT142" s="17" t="s">
        <v>164</v>
      </c>
      <c r="AU142" s="17" t="s">
        <v>90</v>
      </c>
      <c r="AY142" s="17" t="s">
        <v>163</v>
      </c>
      <c r="BE142" s="141">
        <f>IF(U142="základná",N142,0)</f>
        <v>0</v>
      </c>
      <c r="BF142" s="141">
        <f>IF(U142="znížená",N142,0)</f>
        <v>0</v>
      </c>
      <c r="BG142" s="141">
        <f>IF(U142="zákl. prenesená",N142,0)</f>
        <v>0</v>
      </c>
      <c r="BH142" s="141">
        <f>IF(U142="zníž. prenesená",N142,0)</f>
        <v>0</v>
      </c>
      <c r="BI142" s="141">
        <f>IF(U142="nulová",N142,0)</f>
        <v>0</v>
      </c>
      <c r="BJ142" s="17" t="s">
        <v>90</v>
      </c>
      <c r="BK142" s="142">
        <f>ROUND(L142*K142,3)</f>
        <v>0</v>
      </c>
      <c r="BL142" s="17" t="s">
        <v>167</v>
      </c>
      <c r="BM142" s="17" t="s">
        <v>197</v>
      </c>
    </row>
    <row r="143" spans="2:65" s="1" customFormat="1" ht="31.5" customHeight="1">
      <c r="B143" s="133"/>
      <c r="C143" s="134" t="s">
        <v>198</v>
      </c>
      <c r="D143" s="188" t="s">
        <v>199</v>
      </c>
      <c r="E143" s="189"/>
      <c r="F143" s="189"/>
      <c r="G143" s="189"/>
      <c r="H143" s="189"/>
      <c r="I143" s="190"/>
      <c r="J143" s="135" t="s">
        <v>200</v>
      </c>
      <c r="K143" s="136">
        <v>0.81899999999999995</v>
      </c>
      <c r="L143" s="217"/>
      <c r="M143" s="217"/>
      <c r="N143" s="217"/>
      <c r="O143" s="217"/>
      <c r="P143" s="217"/>
      <c r="Q143" s="217"/>
      <c r="R143" s="137"/>
      <c r="T143" s="138"/>
      <c r="U143" s="40"/>
      <c r="V143" s="139"/>
      <c r="W143" s="139"/>
      <c r="X143" s="139"/>
      <c r="Y143" s="139"/>
      <c r="Z143" s="139"/>
      <c r="AA143" s="140"/>
      <c r="AD143" s="217"/>
      <c r="AE143" s="217"/>
      <c r="AR143" s="17" t="s">
        <v>167</v>
      </c>
      <c r="AT143" s="17" t="s">
        <v>164</v>
      </c>
      <c r="AU143" s="17" t="s">
        <v>90</v>
      </c>
      <c r="AY143" s="17" t="s">
        <v>163</v>
      </c>
      <c r="BE143" s="141">
        <f>IF(U143="základná",N143,0)</f>
        <v>0</v>
      </c>
      <c r="BF143" s="141">
        <f>IF(U143="znížená",N143,0)</f>
        <v>0</v>
      </c>
      <c r="BG143" s="141">
        <f>IF(U143="zákl. prenesená",N143,0)</f>
        <v>0</v>
      </c>
      <c r="BH143" s="141">
        <f>IF(U143="zníž. prenesená",N143,0)</f>
        <v>0</v>
      </c>
      <c r="BI143" s="141">
        <f>IF(U143="nulová",N143,0)</f>
        <v>0</v>
      </c>
      <c r="BJ143" s="17" t="s">
        <v>90</v>
      </c>
      <c r="BK143" s="142">
        <f>ROUND(L143*K143,3)</f>
        <v>0</v>
      </c>
      <c r="BL143" s="17" t="s">
        <v>167</v>
      </c>
      <c r="BM143" s="17" t="s">
        <v>201</v>
      </c>
    </row>
    <row r="144" spans="2:65" s="9" customFormat="1" ht="29.85" customHeight="1">
      <c r="B144" s="122"/>
      <c r="C144" s="123"/>
      <c r="D144" s="132" t="s">
        <v>133</v>
      </c>
      <c r="E144" s="132"/>
      <c r="F144" s="132"/>
      <c r="G144" s="132"/>
      <c r="H144" s="132"/>
      <c r="I144" s="132"/>
      <c r="J144" s="132"/>
      <c r="K144" s="132"/>
      <c r="L144" s="132"/>
      <c r="M144" s="132"/>
      <c r="N144" s="207"/>
      <c r="O144" s="208"/>
      <c r="P144" s="208"/>
      <c r="Q144" s="208"/>
      <c r="R144" s="125"/>
      <c r="T144" s="126"/>
      <c r="U144" s="123"/>
      <c r="V144" s="123"/>
      <c r="W144" s="127"/>
      <c r="X144" s="123"/>
      <c r="Y144" s="127"/>
      <c r="Z144" s="123"/>
      <c r="AA144" s="128"/>
      <c r="AD144" s="132"/>
      <c r="AE144" s="132"/>
      <c r="AF144" s="1"/>
      <c r="AR144" s="129" t="s">
        <v>77</v>
      </c>
      <c r="AT144" s="130" t="s">
        <v>71</v>
      </c>
      <c r="AU144" s="130" t="s">
        <v>77</v>
      </c>
      <c r="AY144" s="129" t="s">
        <v>163</v>
      </c>
      <c r="BK144" s="131">
        <f>SUM(BK145:BK148)</f>
        <v>0</v>
      </c>
    </row>
    <row r="145" spans="2:65" s="1" customFormat="1" ht="31.5" customHeight="1">
      <c r="B145" s="133"/>
      <c r="C145" s="134" t="s">
        <v>202</v>
      </c>
      <c r="D145" s="188" t="s">
        <v>203</v>
      </c>
      <c r="E145" s="189"/>
      <c r="F145" s="189"/>
      <c r="G145" s="189"/>
      <c r="H145" s="189"/>
      <c r="I145" s="190"/>
      <c r="J145" s="135" t="s">
        <v>166</v>
      </c>
      <c r="K145" s="136">
        <v>0.156</v>
      </c>
      <c r="L145" s="217"/>
      <c r="M145" s="217"/>
      <c r="N145" s="217"/>
      <c r="O145" s="217"/>
      <c r="P145" s="217"/>
      <c r="Q145" s="217"/>
      <c r="R145" s="137"/>
      <c r="T145" s="138"/>
      <c r="U145" s="40"/>
      <c r="V145" s="139"/>
      <c r="W145" s="139"/>
      <c r="X145" s="139"/>
      <c r="Y145" s="139"/>
      <c r="Z145" s="139"/>
      <c r="AA145" s="140"/>
      <c r="AD145" s="217"/>
      <c r="AE145" s="217"/>
      <c r="AR145" s="17" t="s">
        <v>167</v>
      </c>
      <c r="AT145" s="17" t="s">
        <v>164</v>
      </c>
      <c r="AU145" s="17" t="s">
        <v>90</v>
      </c>
      <c r="AY145" s="17" t="s">
        <v>163</v>
      </c>
      <c r="BE145" s="141">
        <f>IF(U145="základná",N145,0)</f>
        <v>0</v>
      </c>
      <c r="BF145" s="141">
        <f>IF(U145="znížená",N145,0)</f>
        <v>0</v>
      </c>
      <c r="BG145" s="141">
        <f>IF(U145="zákl. prenesená",N145,0)</f>
        <v>0</v>
      </c>
      <c r="BH145" s="141">
        <f>IF(U145="zníž. prenesená",N145,0)</f>
        <v>0</v>
      </c>
      <c r="BI145" s="141">
        <f>IF(U145="nulová",N145,0)</f>
        <v>0</v>
      </c>
      <c r="BJ145" s="17" t="s">
        <v>90</v>
      </c>
      <c r="BK145" s="142">
        <f>ROUND(L145*K145,3)</f>
        <v>0</v>
      </c>
      <c r="BL145" s="17" t="s">
        <v>167</v>
      </c>
      <c r="BM145" s="17" t="s">
        <v>204</v>
      </c>
    </row>
    <row r="146" spans="2:65" s="1" customFormat="1" ht="31.5" customHeight="1">
      <c r="B146" s="133"/>
      <c r="C146" s="134" t="s">
        <v>205</v>
      </c>
      <c r="D146" s="188" t="s">
        <v>206</v>
      </c>
      <c r="E146" s="189"/>
      <c r="F146" s="189"/>
      <c r="G146" s="189"/>
      <c r="H146" s="189"/>
      <c r="I146" s="190"/>
      <c r="J146" s="135" t="s">
        <v>200</v>
      </c>
      <c r="K146" s="136">
        <v>1</v>
      </c>
      <c r="L146" s="217"/>
      <c r="M146" s="217"/>
      <c r="N146" s="217"/>
      <c r="O146" s="217"/>
      <c r="P146" s="217"/>
      <c r="Q146" s="217"/>
      <c r="R146" s="137"/>
      <c r="T146" s="138"/>
      <c r="U146" s="40"/>
      <c r="V146" s="139"/>
      <c r="W146" s="139"/>
      <c r="X146" s="139"/>
      <c r="Y146" s="139"/>
      <c r="Z146" s="139"/>
      <c r="AA146" s="140"/>
      <c r="AD146" s="217"/>
      <c r="AE146" s="217"/>
      <c r="AR146" s="17" t="s">
        <v>167</v>
      </c>
      <c r="AT146" s="17" t="s">
        <v>164</v>
      </c>
      <c r="AU146" s="17" t="s">
        <v>90</v>
      </c>
      <c r="AY146" s="17" t="s">
        <v>163</v>
      </c>
      <c r="BE146" s="141">
        <f>IF(U146="základná",N146,0)</f>
        <v>0</v>
      </c>
      <c r="BF146" s="141">
        <f>IF(U146="znížená",N146,0)</f>
        <v>0</v>
      </c>
      <c r="BG146" s="141">
        <f>IF(U146="zákl. prenesená",N146,0)</f>
        <v>0</v>
      </c>
      <c r="BH146" s="141">
        <f>IF(U146="zníž. prenesená",N146,0)</f>
        <v>0</v>
      </c>
      <c r="BI146" s="141">
        <f>IF(U146="nulová",N146,0)</f>
        <v>0</v>
      </c>
      <c r="BJ146" s="17" t="s">
        <v>90</v>
      </c>
      <c r="BK146" s="142">
        <f>ROUND(L146*K146,3)</f>
        <v>0</v>
      </c>
      <c r="BL146" s="17" t="s">
        <v>167</v>
      </c>
      <c r="BM146" s="17" t="s">
        <v>207</v>
      </c>
    </row>
    <row r="147" spans="2:65" s="1" customFormat="1" ht="31.5" customHeight="1">
      <c r="B147" s="133"/>
      <c r="C147" s="134" t="s">
        <v>208</v>
      </c>
      <c r="D147" s="188" t="s">
        <v>209</v>
      </c>
      <c r="E147" s="189"/>
      <c r="F147" s="189"/>
      <c r="G147" s="189"/>
      <c r="H147" s="189"/>
      <c r="I147" s="190"/>
      <c r="J147" s="135" t="s">
        <v>200</v>
      </c>
      <c r="K147" s="136">
        <v>1</v>
      </c>
      <c r="L147" s="217"/>
      <c r="M147" s="217"/>
      <c r="N147" s="217"/>
      <c r="O147" s="217"/>
      <c r="P147" s="217"/>
      <c r="Q147" s="217"/>
      <c r="R147" s="137"/>
      <c r="T147" s="138"/>
      <c r="U147" s="40"/>
      <c r="V147" s="139"/>
      <c r="W147" s="139"/>
      <c r="X147" s="139"/>
      <c r="Y147" s="139"/>
      <c r="Z147" s="139"/>
      <c r="AA147" s="140"/>
      <c r="AD147" s="217"/>
      <c r="AE147" s="217"/>
      <c r="AR147" s="17" t="s">
        <v>167</v>
      </c>
      <c r="AT147" s="17" t="s">
        <v>164</v>
      </c>
      <c r="AU147" s="17" t="s">
        <v>90</v>
      </c>
      <c r="AY147" s="17" t="s">
        <v>163</v>
      </c>
      <c r="BE147" s="141">
        <f>IF(U147="základná",N147,0)</f>
        <v>0</v>
      </c>
      <c r="BF147" s="141">
        <f>IF(U147="znížená",N147,0)</f>
        <v>0</v>
      </c>
      <c r="BG147" s="141">
        <f>IF(U147="zákl. prenesená",N147,0)</f>
        <v>0</v>
      </c>
      <c r="BH147" s="141">
        <f>IF(U147="zníž. prenesená",N147,0)</f>
        <v>0</v>
      </c>
      <c r="BI147" s="141">
        <f>IF(U147="nulová",N147,0)</f>
        <v>0</v>
      </c>
      <c r="BJ147" s="17" t="s">
        <v>90</v>
      </c>
      <c r="BK147" s="142">
        <f>ROUND(L147*K147,3)</f>
        <v>0</v>
      </c>
      <c r="BL147" s="17" t="s">
        <v>167</v>
      </c>
      <c r="BM147" s="17" t="s">
        <v>210</v>
      </c>
    </row>
    <row r="148" spans="2:65" s="1" customFormat="1" ht="31.5" customHeight="1">
      <c r="B148" s="133"/>
      <c r="C148" s="134" t="s">
        <v>211</v>
      </c>
      <c r="D148" s="188" t="s">
        <v>212</v>
      </c>
      <c r="E148" s="189"/>
      <c r="F148" s="189"/>
      <c r="G148" s="189"/>
      <c r="H148" s="189"/>
      <c r="I148" s="190"/>
      <c r="J148" s="135" t="s">
        <v>178</v>
      </c>
      <c r="K148" s="136">
        <v>1.2E-2</v>
      </c>
      <c r="L148" s="217"/>
      <c r="M148" s="217"/>
      <c r="N148" s="217"/>
      <c r="O148" s="217"/>
      <c r="P148" s="217"/>
      <c r="Q148" s="217"/>
      <c r="R148" s="137"/>
      <c r="T148" s="138"/>
      <c r="U148" s="40"/>
      <c r="V148" s="139"/>
      <c r="W148" s="139"/>
      <c r="X148" s="139"/>
      <c r="Y148" s="139"/>
      <c r="Z148" s="139"/>
      <c r="AA148" s="140"/>
      <c r="AD148" s="217"/>
      <c r="AE148" s="217"/>
      <c r="AR148" s="17" t="s">
        <v>167</v>
      </c>
      <c r="AT148" s="17" t="s">
        <v>164</v>
      </c>
      <c r="AU148" s="17" t="s">
        <v>90</v>
      </c>
      <c r="AY148" s="17" t="s">
        <v>163</v>
      </c>
      <c r="BE148" s="141">
        <f>IF(U148="základná",N148,0)</f>
        <v>0</v>
      </c>
      <c r="BF148" s="141">
        <f>IF(U148="znížená",N148,0)</f>
        <v>0</v>
      </c>
      <c r="BG148" s="141">
        <f>IF(U148="zákl. prenesená",N148,0)</f>
        <v>0</v>
      </c>
      <c r="BH148" s="141">
        <f>IF(U148="zníž. prenesená",N148,0)</f>
        <v>0</v>
      </c>
      <c r="BI148" s="141">
        <f>IF(U148="nulová",N148,0)</f>
        <v>0</v>
      </c>
      <c r="BJ148" s="17" t="s">
        <v>90</v>
      </c>
      <c r="BK148" s="142">
        <f>ROUND(L148*K148,3)</f>
        <v>0</v>
      </c>
      <c r="BL148" s="17" t="s">
        <v>167</v>
      </c>
      <c r="BM148" s="17" t="s">
        <v>213</v>
      </c>
    </row>
    <row r="149" spans="2:65" s="9" customFormat="1" ht="29.85" customHeight="1">
      <c r="B149" s="122"/>
      <c r="C149" s="123"/>
      <c r="D149" s="132" t="s">
        <v>134</v>
      </c>
      <c r="E149" s="132"/>
      <c r="F149" s="132"/>
      <c r="G149" s="132"/>
      <c r="H149" s="132"/>
      <c r="I149" s="132"/>
      <c r="J149" s="132"/>
      <c r="K149" s="132"/>
      <c r="L149" s="132"/>
      <c r="M149" s="132"/>
      <c r="N149" s="207"/>
      <c r="O149" s="208"/>
      <c r="P149" s="208"/>
      <c r="Q149" s="208"/>
      <c r="R149" s="125"/>
      <c r="T149" s="126"/>
      <c r="U149" s="123"/>
      <c r="V149" s="123"/>
      <c r="W149" s="127"/>
      <c r="X149" s="123"/>
      <c r="Y149" s="127"/>
      <c r="Z149" s="123"/>
      <c r="AA149" s="128"/>
      <c r="AD149" s="132"/>
      <c r="AE149" s="132"/>
      <c r="AF149" s="1"/>
      <c r="AR149" s="129" t="s">
        <v>77</v>
      </c>
      <c r="AT149" s="130" t="s">
        <v>71</v>
      </c>
      <c r="AU149" s="130" t="s">
        <v>77</v>
      </c>
      <c r="AY149" s="129" t="s">
        <v>163</v>
      </c>
      <c r="BK149" s="131">
        <f>SUM(BK150:BK174)</f>
        <v>0</v>
      </c>
    </row>
    <row r="150" spans="2:65" s="1" customFormat="1" ht="57" customHeight="1">
      <c r="B150" s="133"/>
      <c r="C150" s="134" t="s">
        <v>214</v>
      </c>
      <c r="D150" s="188" t="s">
        <v>215</v>
      </c>
      <c r="E150" s="189"/>
      <c r="F150" s="189"/>
      <c r="G150" s="189"/>
      <c r="H150" s="189"/>
      <c r="I150" s="190"/>
      <c r="J150" s="135" t="s">
        <v>200</v>
      </c>
      <c r="K150" s="136">
        <v>329.185</v>
      </c>
      <c r="L150" s="217"/>
      <c r="M150" s="217"/>
      <c r="N150" s="217"/>
      <c r="O150" s="217"/>
      <c r="P150" s="217"/>
      <c r="Q150" s="217"/>
      <c r="R150" s="137"/>
      <c r="T150" s="138"/>
      <c r="U150" s="40"/>
      <c r="V150" s="139"/>
      <c r="W150" s="139"/>
      <c r="X150" s="139"/>
      <c r="Y150" s="139"/>
      <c r="Z150" s="139"/>
      <c r="AA150" s="140"/>
      <c r="AD150" s="217"/>
      <c r="AE150" s="217"/>
      <c r="AR150" s="17" t="s">
        <v>167</v>
      </c>
      <c r="AT150" s="17" t="s">
        <v>164</v>
      </c>
      <c r="AU150" s="17" t="s">
        <v>90</v>
      </c>
      <c r="AY150" s="17" t="s">
        <v>163</v>
      </c>
      <c r="BE150" s="141">
        <f t="shared" ref="BE150:BE174" si="0">IF(U150="základná",N150,0)</f>
        <v>0</v>
      </c>
      <c r="BF150" s="141">
        <f t="shared" ref="BF150:BF174" si="1">IF(U150="znížená",N150,0)</f>
        <v>0</v>
      </c>
      <c r="BG150" s="141">
        <f t="shared" ref="BG150:BG174" si="2">IF(U150="zákl. prenesená",N150,0)</f>
        <v>0</v>
      </c>
      <c r="BH150" s="141">
        <f t="shared" ref="BH150:BH174" si="3">IF(U150="zníž. prenesená",N150,0)</f>
        <v>0</v>
      </c>
      <c r="BI150" s="141">
        <f t="shared" ref="BI150:BI174" si="4">IF(U150="nulová",N150,0)</f>
        <v>0</v>
      </c>
      <c r="BJ150" s="17" t="s">
        <v>90</v>
      </c>
      <c r="BK150" s="142">
        <f t="shared" ref="BK150:BK174" si="5">ROUND(L150*K150,3)</f>
        <v>0</v>
      </c>
      <c r="BL150" s="17" t="s">
        <v>167</v>
      </c>
      <c r="BM150" s="17" t="s">
        <v>216</v>
      </c>
    </row>
    <row r="151" spans="2:65" s="1" customFormat="1" ht="31.5" customHeight="1">
      <c r="B151" s="133"/>
      <c r="C151" s="134" t="s">
        <v>217</v>
      </c>
      <c r="D151" s="188" t="s">
        <v>218</v>
      </c>
      <c r="E151" s="189"/>
      <c r="F151" s="189"/>
      <c r="G151" s="189"/>
      <c r="H151" s="189"/>
      <c r="I151" s="190"/>
      <c r="J151" s="135" t="s">
        <v>200</v>
      </c>
      <c r="K151" s="136">
        <v>329.185</v>
      </c>
      <c r="L151" s="217"/>
      <c r="M151" s="217"/>
      <c r="N151" s="217"/>
      <c r="O151" s="217"/>
      <c r="P151" s="217"/>
      <c r="Q151" s="217"/>
      <c r="R151" s="137"/>
      <c r="T151" s="138"/>
      <c r="U151" s="40"/>
      <c r="V151" s="139"/>
      <c r="W151" s="139"/>
      <c r="X151" s="139"/>
      <c r="Y151" s="139"/>
      <c r="Z151" s="139"/>
      <c r="AA151" s="140"/>
      <c r="AD151" s="217"/>
      <c r="AE151" s="217"/>
      <c r="AR151" s="17" t="s">
        <v>167</v>
      </c>
      <c r="AT151" s="17" t="s">
        <v>164</v>
      </c>
      <c r="AU151" s="17" t="s">
        <v>90</v>
      </c>
      <c r="AY151" s="17" t="s">
        <v>163</v>
      </c>
      <c r="BE151" s="141">
        <f t="shared" si="0"/>
        <v>0</v>
      </c>
      <c r="BF151" s="141">
        <f t="shared" si="1"/>
        <v>0</v>
      </c>
      <c r="BG151" s="141">
        <f t="shared" si="2"/>
        <v>0</v>
      </c>
      <c r="BH151" s="141">
        <f t="shared" si="3"/>
        <v>0</v>
      </c>
      <c r="BI151" s="141">
        <f t="shared" si="4"/>
        <v>0</v>
      </c>
      <c r="BJ151" s="17" t="s">
        <v>90</v>
      </c>
      <c r="BK151" s="142">
        <f t="shared" si="5"/>
        <v>0</v>
      </c>
      <c r="BL151" s="17" t="s">
        <v>167</v>
      </c>
      <c r="BM151" s="17" t="s">
        <v>219</v>
      </c>
    </row>
    <row r="152" spans="2:65" s="1" customFormat="1" ht="22.5" customHeight="1">
      <c r="B152" s="133"/>
      <c r="C152" s="134" t="s">
        <v>220</v>
      </c>
      <c r="D152" s="188" t="s">
        <v>221</v>
      </c>
      <c r="E152" s="189"/>
      <c r="F152" s="189"/>
      <c r="G152" s="189"/>
      <c r="H152" s="189"/>
      <c r="I152" s="190"/>
      <c r="J152" s="135" t="s">
        <v>200</v>
      </c>
      <c r="K152" s="136">
        <v>329.185</v>
      </c>
      <c r="L152" s="217"/>
      <c r="M152" s="217"/>
      <c r="N152" s="217"/>
      <c r="O152" s="217"/>
      <c r="P152" s="217"/>
      <c r="Q152" s="217"/>
      <c r="R152" s="137"/>
      <c r="T152" s="138"/>
      <c r="U152" s="40"/>
      <c r="V152" s="139"/>
      <c r="W152" s="139"/>
      <c r="X152" s="139"/>
      <c r="Y152" s="139"/>
      <c r="Z152" s="139"/>
      <c r="AA152" s="140"/>
      <c r="AD152" s="217"/>
      <c r="AE152" s="217"/>
      <c r="AR152" s="17" t="s">
        <v>167</v>
      </c>
      <c r="AT152" s="17" t="s">
        <v>164</v>
      </c>
      <c r="AU152" s="17" t="s">
        <v>90</v>
      </c>
      <c r="AY152" s="17" t="s">
        <v>163</v>
      </c>
      <c r="BE152" s="141">
        <f t="shared" si="0"/>
        <v>0</v>
      </c>
      <c r="BF152" s="141">
        <f t="shared" si="1"/>
        <v>0</v>
      </c>
      <c r="BG152" s="141">
        <f t="shared" si="2"/>
        <v>0</v>
      </c>
      <c r="BH152" s="141">
        <f t="shared" si="3"/>
        <v>0</v>
      </c>
      <c r="BI152" s="141">
        <f t="shared" si="4"/>
        <v>0</v>
      </c>
      <c r="BJ152" s="17" t="s">
        <v>90</v>
      </c>
      <c r="BK152" s="142">
        <f t="shared" si="5"/>
        <v>0</v>
      </c>
      <c r="BL152" s="17" t="s">
        <v>167</v>
      </c>
      <c r="BM152" s="17" t="s">
        <v>222</v>
      </c>
    </row>
    <row r="153" spans="2:65" s="1" customFormat="1" ht="44.25" customHeight="1">
      <c r="B153" s="133"/>
      <c r="C153" s="134" t="s">
        <v>10</v>
      </c>
      <c r="D153" s="188" t="s">
        <v>223</v>
      </c>
      <c r="E153" s="189"/>
      <c r="F153" s="189"/>
      <c r="G153" s="189"/>
      <c r="H153" s="189"/>
      <c r="I153" s="190"/>
      <c r="J153" s="135" t="s">
        <v>200</v>
      </c>
      <c r="K153" s="136">
        <v>701.13499999999999</v>
      </c>
      <c r="L153" s="217"/>
      <c r="M153" s="217"/>
      <c r="N153" s="217"/>
      <c r="O153" s="217"/>
      <c r="P153" s="217"/>
      <c r="Q153" s="217"/>
      <c r="R153" s="137"/>
      <c r="T153" s="138"/>
      <c r="U153" s="40"/>
      <c r="V153" s="139"/>
      <c r="W153" s="139"/>
      <c r="X153" s="139"/>
      <c r="Y153" s="139"/>
      <c r="Z153" s="139"/>
      <c r="AA153" s="140"/>
      <c r="AD153" s="217"/>
      <c r="AE153" s="217"/>
      <c r="AR153" s="17" t="s">
        <v>167</v>
      </c>
      <c r="AT153" s="17" t="s">
        <v>164</v>
      </c>
      <c r="AU153" s="17" t="s">
        <v>90</v>
      </c>
      <c r="AY153" s="17" t="s">
        <v>163</v>
      </c>
      <c r="BE153" s="141">
        <f t="shared" si="0"/>
        <v>0</v>
      </c>
      <c r="BF153" s="141">
        <f t="shared" si="1"/>
        <v>0</v>
      </c>
      <c r="BG153" s="141">
        <f t="shared" si="2"/>
        <v>0</v>
      </c>
      <c r="BH153" s="141">
        <f t="shared" si="3"/>
        <v>0</v>
      </c>
      <c r="BI153" s="141">
        <f t="shared" si="4"/>
        <v>0</v>
      </c>
      <c r="BJ153" s="17" t="s">
        <v>90</v>
      </c>
      <c r="BK153" s="142">
        <f t="shared" si="5"/>
        <v>0</v>
      </c>
      <c r="BL153" s="17" t="s">
        <v>167</v>
      </c>
      <c r="BM153" s="17" t="s">
        <v>224</v>
      </c>
    </row>
    <row r="154" spans="2:65" s="1" customFormat="1" ht="31.5" customHeight="1">
      <c r="B154" s="133"/>
      <c r="C154" s="134" t="s">
        <v>225</v>
      </c>
      <c r="D154" s="188" t="s">
        <v>226</v>
      </c>
      <c r="E154" s="189"/>
      <c r="F154" s="189"/>
      <c r="G154" s="189"/>
      <c r="H154" s="189"/>
      <c r="I154" s="190"/>
      <c r="J154" s="135" t="s">
        <v>200</v>
      </c>
      <c r="K154" s="136">
        <v>4.5</v>
      </c>
      <c r="L154" s="217"/>
      <c r="M154" s="217"/>
      <c r="N154" s="217"/>
      <c r="O154" s="217"/>
      <c r="P154" s="217"/>
      <c r="Q154" s="217"/>
      <c r="R154" s="137"/>
      <c r="T154" s="138"/>
      <c r="U154" s="40"/>
      <c r="V154" s="139"/>
      <c r="W154" s="139"/>
      <c r="X154" s="139"/>
      <c r="Y154" s="139"/>
      <c r="Z154" s="139"/>
      <c r="AA154" s="140"/>
      <c r="AD154" s="217"/>
      <c r="AE154" s="217"/>
      <c r="AR154" s="17" t="s">
        <v>167</v>
      </c>
      <c r="AT154" s="17" t="s">
        <v>164</v>
      </c>
      <c r="AU154" s="17" t="s">
        <v>90</v>
      </c>
      <c r="AY154" s="17" t="s">
        <v>163</v>
      </c>
      <c r="BE154" s="141">
        <f t="shared" si="0"/>
        <v>0</v>
      </c>
      <c r="BF154" s="141">
        <f t="shared" si="1"/>
        <v>0</v>
      </c>
      <c r="BG154" s="141">
        <f t="shared" si="2"/>
        <v>0</v>
      </c>
      <c r="BH154" s="141">
        <f t="shared" si="3"/>
        <v>0</v>
      </c>
      <c r="BI154" s="141">
        <f t="shared" si="4"/>
        <v>0</v>
      </c>
      <c r="BJ154" s="17" t="s">
        <v>90</v>
      </c>
      <c r="BK154" s="142">
        <f t="shared" si="5"/>
        <v>0</v>
      </c>
      <c r="BL154" s="17" t="s">
        <v>167</v>
      </c>
      <c r="BM154" s="17" t="s">
        <v>227</v>
      </c>
    </row>
    <row r="155" spans="2:65" s="1" customFormat="1" ht="31.5" customHeight="1">
      <c r="B155" s="133"/>
      <c r="C155" s="134" t="s">
        <v>228</v>
      </c>
      <c r="D155" s="188" t="s">
        <v>229</v>
      </c>
      <c r="E155" s="189"/>
      <c r="F155" s="189"/>
      <c r="G155" s="189"/>
      <c r="H155" s="189"/>
      <c r="I155" s="190"/>
      <c r="J155" s="135" t="s">
        <v>200</v>
      </c>
      <c r="K155" s="136">
        <v>601.57000000000005</v>
      </c>
      <c r="L155" s="217"/>
      <c r="M155" s="217"/>
      <c r="N155" s="217"/>
      <c r="O155" s="217"/>
      <c r="P155" s="217"/>
      <c r="Q155" s="217"/>
      <c r="R155" s="137"/>
      <c r="T155" s="138"/>
      <c r="U155" s="40"/>
      <c r="V155" s="139"/>
      <c r="W155" s="139"/>
      <c r="X155" s="139"/>
      <c r="Y155" s="139"/>
      <c r="Z155" s="139"/>
      <c r="AA155" s="140"/>
      <c r="AD155" s="217"/>
      <c r="AE155" s="217"/>
      <c r="AR155" s="17" t="s">
        <v>167</v>
      </c>
      <c r="AT155" s="17" t="s">
        <v>164</v>
      </c>
      <c r="AU155" s="17" t="s">
        <v>90</v>
      </c>
      <c r="AY155" s="17" t="s">
        <v>163</v>
      </c>
      <c r="BE155" s="141">
        <f t="shared" si="0"/>
        <v>0</v>
      </c>
      <c r="BF155" s="141">
        <f t="shared" si="1"/>
        <v>0</v>
      </c>
      <c r="BG155" s="141">
        <f t="shared" si="2"/>
        <v>0</v>
      </c>
      <c r="BH155" s="141">
        <f t="shared" si="3"/>
        <v>0</v>
      </c>
      <c r="BI155" s="141">
        <f t="shared" si="4"/>
        <v>0</v>
      </c>
      <c r="BJ155" s="17" t="s">
        <v>90</v>
      </c>
      <c r="BK155" s="142">
        <f t="shared" si="5"/>
        <v>0</v>
      </c>
      <c r="BL155" s="17" t="s">
        <v>167</v>
      </c>
      <c r="BM155" s="17" t="s">
        <v>230</v>
      </c>
    </row>
    <row r="156" spans="2:65" s="1" customFormat="1" ht="22.5" customHeight="1">
      <c r="B156" s="133"/>
      <c r="C156" s="134" t="s">
        <v>231</v>
      </c>
      <c r="D156" s="188" t="s">
        <v>232</v>
      </c>
      <c r="E156" s="189"/>
      <c r="F156" s="189"/>
      <c r="G156" s="189"/>
      <c r="H156" s="189"/>
      <c r="I156" s="190"/>
      <c r="J156" s="135" t="s">
        <v>200</v>
      </c>
      <c r="K156" s="136">
        <v>6.12</v>
      </c>
      <c r="L156" s="217"/>
      <c r="M156" s="217"/>
      <c r="N156" s="217"/>
      <c r="O156" s="217"/>
      <c r="P156" s="217"/>
      <c r="Q156" s="217"/>
      <c r="R156" s="137"/>
      <c r="T156" s="138"/>
      <c r="U156" s="40"/>
      <c r="V156" s="139"/>
      <c r="W156" s="139"/>
      <c r="X156" s="139"/>
      <c r="Y156" s="139"/>
      <c r="Z156" s="139"/>
      <c r="AA156" s="140"/>
      <c r="AD156" s="217"/>
      <c r="AE156" s="217"/>
      <c r="AR156" s="17" t="s">
        <v>167</v>
      </c>
      <c r="AT156" s="17" t="s">
        <v>164</v>
      </c>
      <c r="AU156" s="17" t="s">
        <v>90</v>
      </c>
      <c r="AY156" s="17" t="s">
        <v>163</v>
      </c>
      <c r="BE156" s="141">
        <f t="shared" si="0"/>
        <v>0</v>
      </c>
      <c r="BF156" s="141">
        <f t="shared" si="1"/>
        <v>0</v>
      </c>
      <c r="BG156" s="141">
        <f t="shared" si="2"/>
        <v>0</v>
      </c>
      <c r="BH156" s="141">
        <f t="shared" si="3"/>
        <v>0</v>
      </c>
      <c r="BI156" s="141">
        <f t="shared" si="4"/>
        <v>0</v>
      </c>
      <c r="BJ156" s="17" t="s">
        <v>90</v>
      </c>
      <c r="BK156" s="142">
        <f t="shared" si="5"/>
        <v>0</v>
      </c>
      <c r="BL156" s="17" t="s">
        <v>167</v>
      </c>
      <c r="BM156" s="17" t="s">
        <v>233</v>
      </c>
    </row>
    <row r="157" spans="2:65" s="1" customFormat="1" ht="22.5" customHeight="1">
      <c r="B157" s="133"/>
      <c r="C157" s="134" t="s">
        <v>234</v>
      </c>
      <c r="D157" s="188" t="s">
        <v>235</v>
      </c>
      <c r="E157" s="189"/>
      <c r="F157" s="189"/>
      <c r="G157" s="189"/>
      <c r="H157" s="189"/>
      <c r="I157" s="190"/>
      <c r="J157" s="135" t="s">
        <v>200</v>
      </c>
      <c r="K157" s="136">
        <v>601.57000000000005</v>
      </c>
      <c r="L157" s="217"/>
      <c r="M157" s="217"/>
      <c r="N157" s="217"/>
      <c r="O157" s="217"/>
      <c r="P157" s="217"/>
      <c r="Q157" s="217"/>
      <c r="R157" s="137"/>
      <c r="T157" s="138"/>
      <c r="U157" s="40"/>
      <c r="V157" s="139"/>
      <c r="W157" s="139"/>
      <c r="X157" s="139"/>
      <c r="Y157" s="139"/>
      <c r="Z157" s="139"/>
      <c r="AA157" s="140"/>
      <c r="AD157" s="217"/>
      <c r="AE157" s="217"/>
      <c r="AR157" s="17" t="s">
        <v>167</v>
      </c>
      <c r="AT157" s="17" t="s">
        <v>164</v>
      </c>
      <c r="AU157" s="17" t="s">
        <v>90</v>
      </c>
      <c r="AY157" s="17" t="s">
        <v>163</v>
      </c>
      <c r="BE157" s="141">
        <f t="shared" si="0"/>
        <v>0</v>
      </c>
      <c r="BF157" s="141">
        <f t="shared" si="1"/>
        <v>0</v>
      </c>
      <c r="BG157" s="141">
        <f t="shared" si="2"/>
        <v>0</v>
      </c>
      <c r="BH157" s="141">
        <f t="shared" si="3"/>
        <v>0</v>
      </c>
      <c r="BI157" s="141">
        <f t="shared" si="4"/>
        <v>0</v>
      </c>
      <c r="BJ157" s="17" t="s">
        <v>90</v>
      </c>
      <c r="BK157" s="142">
        <f t="shared" si="5"/>
        <v>0</v>
      </c>
      <c r="BL157" s="17" t="s">
        <v>167</v>
      </c>
      <c r="BM157" s="17" t="s">
        <v>236</v>
      </c>
    </row>
    <row r="158" spans="2:65" s="1" customFormat="1" ht="31.5" customHeight="1">
      <c r="B158" s="133"/>
      <c r="C158" s="134" t="s">
        <v>237</v>
      </c>
      <c r="D158" s="188" t="s">
        <v>238</v>
      </c>
      <c r="E158" s="189"/>
      <c r="F158" s="189"/>
      <c r="G158" s="189"/>
      <c r="H158" s="189"/>
      <c r="I158" s="190"/>
      <c r="J158" s="135" t="s">
        <v>166</v>
      </c>
      <c r="K158" s="136">
        <v>3.4470000000000001</v>
      </c>
      <c r="L158" s="217"/>
      <c r="M158" s="217"/>
      <c r="N158" s="217"/>
      <c r="O158" s="217"/>
      <c r="P158" s="217"/>
      <c r="Q158" s="217"/>
      <c r="R158" s="137"/>
      <c r="T158" s="138"/>
      <c r="U158" s="40"/>
      <c r="V158" s="139"/>
      <c r="W158" s="139"/>
      <c r="X158" s="139"/>
      <c r="Y158" s="139"/>
      <c r="Z158" s="139"/>
      <c r="AA158" s="140"/>
      <c r="AD158" s="217"/>
      <c r="AE158" s="217"/>
      <c r="AR158" s="17" t="s">
        <v>167</v>
      </c>
      <c r="AT158" s="17" t="s">
        <v>164</v>
      </c>
      <c r="AU158" s="17" t="s">
        <v>90</v>
      </c>
      <c r="AY158" s="17" t="s">
        <v>163</v>
      </c>
      <c r="BE158" s="141">
        <f t="shared" si="0"/>
        <v>0</v>
      </c>
      <c r="BF158" s="141">
        <f t="shared" si="1"/>
        <v>0</v>
      </c>
      <c r="BG158" s="141">
        <f t="shared" si="2"/>
        <v>0</v>
      </c>
      <c r="BH158" s="141">
        <f t="shared" si="3"/>
        <v>0</v>
      </c>
      <c r="BI158" s="141">
        <f t="shared" si="4"/>
        <v>0</v>
      </c>
      <c r="BJ158" s="17" t="s">
        <v>90</v>
      </c>
      <c r="BK158" s="142">
        <f t="shared" si="5"/>
        <v>0</v>
      </c>
      <c r="BL158" s="17" t="s">
        <v>167</v>
      </c>
      <c r="BM158" s="17" t="s">
        <v>239</v>
      </c>
    </row>
    <row r="159" spans="2:65" s="1" customFormat="1" ht="44.25" customHeight="1">
      <c r="B159" s="133"/>
      <c r="C159" s="134" t="s">
        <v>240</v>
      </c>
      <c r="D159" s="188" t="s">
        <v>241</v>
      </c>
      <c r="E159" s="189"/>
      <c r="F159" s="189"/>
      <c r="G159" s="189"/>
      <c r="H159" s="189"/>
      <c r="I159" s="190"/>
      <c r="J159" s="135" t="s">
        <v>166</v>
      </c>
      <c r="K159" s="136">
        <v>3.4470000000000001</v>
      </c>
      <c r="L159" s="217"/>
      <c r="M159" s="217"/>
      <c r="N159" s="217"/>
      <c r="O159" s="217"/>
      <c r="P159" s="217"/>
      <c r="Q159" s="217"/>
      <c r="R159" s="137"/>
      <c r="T159" s="138"/>
      <c r="U159" s="40"/>
      <c r="V159" s="139"/>
      <c r="W159" s="139"/>
      <c r="X159" s="139"/>
      <c r="Y159" s="139"/>
      <c r="Z159" s="139"/>
      <c r="AA159" s="140"/>
      <c r="AD159" s="217"/>
      <c r="AE159" s="217"/>
      <c r="AR159" s="17" t="s">
        <v>167</v>
      </c>
      <c r="AT159" s="17" t="s">
        <v>164</v>
      </c>
      <c r="AU159" s="17" t="s">
        <v>90</v>
      </c>
      <c r="AY159" s="17" t="s">
        <v>163</v>
      </c>
      <c r="BE159" s="141">
        <f t="shared" si="0"/>
        <v>0</v>
      </c>
      <c r="BF159" s="141">
        <f t="shared" si="1"/>
        <v>0</v>
      </c>
      <c r="BG159" s="141">
        <f t="shared" si="2"/>
        <v>0</v>
      </c>
      <c r="BH159" s="141">
        <f t="shared" si="3"/>
        <v>0</v>
      </c>
      <c r="BI159" s="141">
        <f t="shared" si="4"/>
        <v>0</v>
      </c>
      <c r="BJ159" s="17" t="s">
        <v>90</v>
      </c>
      <c r="BK159" s="142">
        <f t="shared" si="5"/>
        <v>0</v>
      </c>
      <c r="BL159" s="17" t="s">
        <v>167</v>
      </c>
      <c r="BM159" s="17" t="s">
        <v>242</v>
      </c>
    </row>
    <row r="160" spans="2:65" s="1" customFormat="1" ht="44.25" customHeight="1">
      <c r="B160" s="133"/>
      <c r="C160" s="134" t="s">
        <v>243</v>
      </c>
      <c r="D160" s="188" t="s">
        <v>244</v>
      </c>
      <c r="E160" s="189"/>
      <c r="F160" s="189"/>
      <c r="G160" s="189"/>
      <c r="H160" s="189"/>
      <c r="I160" s="190"/>
      <c r="J160" s="135" t="s">
        <v>166</v>
      </c>
      <c r="K160" s="136">
        <v>3.4470000000000001</v>
      </c>
      <c r="L160" s="217"/>
      <c r="M160" s="217"/>
      <c r="N160" s="217"/>
      <c r="O160" s="217"/>
      <c r="P160" s="217"/>
      <c r="Q160" s="217"/>
      <c r="R160" s="137"/>
      <c r="T160" s="138"/>
      <c r="U160" s="40"/>
      <c r="V160" s="139"/>
      <c r="W160" s="139"/>
      <c r="X160" s="139"/>
      <c r="Y160" s="139"/>
      <c r="Z160" s="139"/>
      <c r="AA160" s="140"/>
      <c r="AD160" s="217"/>
      <c r="AE160" s="217"/>
      <c r="AR160" s="17" t="s">
        <v>167</v>
      </c>
      <c r="AT160" s="17" t="s">
        <v>164</v>
      </c>
      <c r="AU160" s="17" t="s">
        <v>90</v>
      </c>
      <c r="AY160" s="17" t="s">
        <v>163</v>
      </c>
      <c r="BE160" s="141">
        <f t="shared" si="0"/>
        <v>0</v>
      </c>
      <c r="BF160" s="141">
        <f t="shared" si="1"/>
        <v>0</v>
      </c>
      <c r="BG160" s="141">
        <f t="shared" si="2"/>
        <v>0</v>
      </c>
      <c r="BH160" s="141">
        <f t="shared" si="3"/>
        <v>0</v>
      </c>
      <c r="BI160" s="141">
        <f t="shared" si="4"/>
        <v>0</v>
      </c>
      <c r="BJ160" s="17" t="s">
        <v>90</v>
      </c>
      <c r="BK160" s="142">
        <f t="shared" si="5"/>
        <v>0</v>
      </c>
      <c r="BL160" s="17" t="s">
        <v>167</v>
      </c>
      <c r="BM160" s="17" t="s">
        <v>245</v>
      </c>
    </row>
    <row r="161" spans="2:65" s="1" customFormat="1" ht="44.25" customHeight="1">
      <c r="B161" s="133"/>
      <c r="C161" s="134" t="s">
        <v>246</v>
      </c>
      <c r="D161" s="188" t="s">
        <v>247</v>
      </c>
      <c r="E161" s="189"/>
      <c r="F161" s="189"/>
      <c r="G161" s="189"/>
      <c r="H161" s="189"/>
      <c r="I161" s="190"/>
      <c r="J161" s="135" t="s">
        <v>178</v>
      </c>
      <c r="K161" s="136">
        <v>0.13900000000000001</v>
      </c>
      <c r="L161" s="217"/>
      <c r="M161" s="217"/>
      <c r="N161" s="217"/>
      <c r="O161" s="217"/>
      <c r="P161" s="217"/>
      <c r="Q161" s="217"/>
      <c r="R161" s="137"/>
      <c r="T161" s="138"/>
      <c r="U161" s="40"/>
      <c r="V161" s="139"/>
      <c r="W161" s="139"/>
      <c r="X161" s="139"/>
      <c r="Y161" s="139"/>
      <c r="Z161" s="139"/>
      <c r="AA161" s="140"/>
      <c r="AD161" s="217"/>
      <c r="AE161" s="217"/>
      <c r="AR161" s="17" t="s">
        <v>167</v>
      </c>
      <c r="AT161" s="17" t="s">
        <v>164</v>
      </c>
      <c r="AU161" s="17" t="s">
        <v>90</v>
      </c>
      <c r="AY161" s="17" t="s">
        <v>163</v>
      </c>
      <c r="BE161" s="141">
        <f t="shared" si="0"/>
        <v>0</v>
      </c>
      <c r="BF161" s="141">
        <f t="shared" si="1"/>
        <v>0</v>
      </c>
      <c r="BG161" s="141">
        <f t="shared" si="2"/>
        <v>0</v>
      </c>
      <c r="BH161" s="141">
        <f t="shared" si="3"/>
        <v>0</v>
      </c>
      <c r="BI161" s="141">
        <f t="shared" si="4"/>
        <v>0</v>
      </c>
      <c r="BJ161" s="17" t="s">
        <v>90</v>
      </c>
      <c r="BK161" s="142">
        <f t="shared" si="5"/>
        <v>0</v>
      </c>
      <c r="BL161" s="17" t="s">
        <v>167</v>
      </c>
      <c r="BM161" s="17" t="s">
        <v>248</v>
      </c>
    </row>
    <row r="162" spans="2:65" s="1" customFormat="1" ht="22.5" customHeight="1">
      <c r="B162" s="133"/>
      <c r="C162" s="134" t="s">
        <v>249</v>
      </c>
      <c r="D162" s="188" t="s">
        <v>250</v>
      </c>
      <c r="E162" s="189"/>
      <c r="F162" s="189"/>
      <c r="G162" s="189"/>
      <c r="H162" s="189"/>
      <c r="I162" s="190"/>
      <c r="J162" s="135" t="s">
        <v>200</v>
      </c>
      <c r="K162" s="136">
        <v>306.99</v>
      </c>
      <c r="L162" s="217"/>
      <c r="M162" s="217"/>
      <c r="N162" s="217"/>
      <c r="O162" s="217"/>
      <c r="P162" s="217"/>
      <c r="Q162" s="217"/>
      <c r="R162" s="137"/>
      <c r="T162" s="138"/>
      <c r="U162" s="40"/>
      <c r="V162" s="139"/>
      <c r="W162" s="139"/>
      <c r="X162" s="139"/>
      <c r="Y162" s="139"/>
      <c r="Z162" s="139"/>
      <c r="AA162" s="140"/>
      <c r="AD162" s="217"/>
      <c r="AE162" s="217"/>
      <c r="AR162" s="17" t="s">
        <v>167</v>
      </c>
      <c r="AT162" s="17" t="s">
        <v>164</v>
      </c>
      <c r="AU162" s="17" t="s">
        <v>90</v>
      </c>
      <c r="AY162" s="17" t="s">
        <v>163</v>
      </c>
      <c r="BE162" s="141">
        <f t="shared" si="0"/>
        <v>0</v>
      </c>
      <c r="BF162" s="141">
        <f t="shared" si="1"/>
        <v>0</v>
      </c>
      <c r="BG162" s="141">
        <f t="shared" si="2"/>
        <v>0</v>
      </c>
      <c r="BH162" s="141">
        <f t="shared" si="3"/>
        <v>0</v>
      </c>
      <c r="BI162" s="141">
        <f t="shared" si="4"/>
        <v>0</v>
      </c>
      <c r="BJ162" s="17" t="s">
        <v>90</v>
      </c>
      <c r="BK162" s="142">
        <f t="shared" si="5"/>
        <v>0</v>
      </c>
      <c r="BL162" s="17" t="s">
        <v>167</v>
      </c>
      <c r="BM162" s="17" t="s">
        <v>251</v>
      </c>
    </row>
    <row r="163" spans="2:65" s="1" customFormat="1" ht="31.5" customHeight="1">
      <c r="B163" s="133"/>
      <c r="C163" s="134" t="s">
        <v>252</v>
      </c>
      <c r="D163" s="188" t="s">
        <v>253</v>
      </c>
      <c r="E163" s="189"/>
      <c r="F163" s="189"/>
      <c r="G163" s="189"/>
      <c r="H163" s="189"/>
      <c r="I163" s="190"/>
      <c r="J163" s="135" t="s">
        <v>254</v>
      </c>
      <c r="K163" s="136">
        <v>16</v>
      </c>
      <c r="L163" s="217"/>
      <c r="M163" s="217"/>
      <c r="N163" s="217"/>
      <c r="O163" s="217"/>
      <c r="P163" s="217"/>
      <c r="Q163" s="217"/>
      <c r="R163" s="137"/>
      <c r="T163" s="138"/>
      <c r="U163" s="40"/>
      <c r="V163" s="139"/>
      <c r="W163" s="139"/>
      <c r="X163" s="139"/>
      <c r="Y163" s="139"/>
      <c r="Z163" s="139"/>
      <c r="AA163" s="140"/>
      <c r="AD163" s="217"/>
      <c r="AE163" s="217"/>
      <c r="AR163" s="17" t="s">
        <v>167</v>
      </c>
      <c r="AT163" s="17" t="s">
        <v>164</v>
      </c>
      <c r="AU163" s="17" t="s">
        <v>90</v>
      </c>
      <c r="AY163" s="17" t="s">
        <v>163</v>
      </c>
      <c r="BE163" s="141">
        <f t="shared" si="0"/>
        <v>0</v>
      </c>
      <c r="BF163" s="141">
        <f t="shared" si="1"/>
        <v>0</v>
      </c>
      <c r="BG163" s="141">
        <f t="shared" si="2"/>
        <v>0</v>
      </c>
      <c r="BH163" s="141">
        <f t="shared" si="3"/>
        <v>0</v>
      </c>
      <c r="BI163" s="141">
        <f t="shared" si="4"/>
        <v>0</v>
      </c>
      <c r="BJ163" s="17" t="s">
        <v>90</v>
      </c>
      <c r="BK163" s="142">
        <f t="shared" si="5"/>
        <v>0</v>
      </c>
      <c r="BL163" s="17" t="s">
        <v>167</v>
      </c>
      <c r="BM163" s="17" t="s">
        <v>255</v>
      </c>
    </row>
    <row r="164" spans="2:65" s="1" customFormat="1" ht="22.5" customHeight="1">
      <c r="B164" s="133"/>
      <c r="C164" s="143" t="s">
        <v>256</v>
      </c>
      <c r="D164" s="191" t="s">
        <v>660</v>
      </c>
      <c r="E164" s="192"/>
      <c r="F164" s="192"/>
      <c r="G164" s="192"/>
      <c r="H164" s="192"/>
      <c r="I164" s="193"/>
      <c r="J164" s="144" t="s">
        <v>254</v>
      </c>
      <c r="K164" s="145">
        <v>1</v>
      </c>
      <c r="L164" s="217"/>
      <c r="M164" s="217"/>
      <c r="N164" s="217"/>
      <c r="O164" s="217"/>
      <c r="P164" s="217"/>
      <c r="Q164" s="217"/>
      <c r="R164" s="137"/>
      <c r="T164" s="138"/>
      <c r="U164" s="40"/>
      <c r="V164" s="139"/>
      <c r="W164" s="139"/>
      <c r="X164" s="139"/>
      <c r="Y164" s="139"/>
      <c r="Z164" s="139"/>
      <c r="AA164" s="140"/>
      <c r="AD164" s="229"/>
      <c r="AE164" s="229"/>
      <c r="AR164" s="17" t="s">
        <v>186</v>
      </c>
      <c r="AT164" s="17" t="s">
        <v>257</v>
      </c>
      <c r="AU164" s="17" t="s">
        <v>90</v>
      </c>
      <c r="AY164" s="17" t="s">
        <v>163</v>
      </c>
      <c r="BE164" s="141">
        <f t="shared" si="0"/>
        <v>0</v>
      </c>
      <c r="BF164" s="141">
        <f t="shared" si="1"/>
        <v>0</v>
      </c>
      <c r="BG164" s="141">
        <f t="shared" si="2"/>
        <v>0</v>
      </c>
      <c r="BH164" s="141">
        <f t="shared" si="3"/>
        <v>0</v>
      </c>
      <c r="BI164" s="141">
        <f t="shared" si="4"/>
        <v>0</v>
      </c>
      <c r="BJ164" s="17" t="s">
        <v>90</v>
      </c>
      <c r="BK164" s="142">
        <f t="shared" si="5"/>
        <v>0</v>
      </c>
      <c r="BL164" s="17" t="s">
        <v>167</v>
      </c>
      <c r="BM164" s="17" t="s">
        <v>258</v>
      </c>
    </row>
    <row r="165" spans="2:65" s="1" customFormat="1" ht="22.5" customHeight="1">
      <c r="B165" s="133"/>
      <c r="C165" s="143" t="s">
        <v>259</v>
      </c>
      <c r="D165" s="191" t="s">
        <v>661</v>
      </c>
      <c r="E165" s="192"/>
      <c r="F165" s="192"/>
      <c r="G165" s="192"/>
      <c r="H165" s="192"/>
      <c r="I165" s="193"/>
      <c r="J165" s="144" t="s">
        <v>254</v>
      </c>
      <c r="K165" s="145">
        <v>1</v>
      </c>
      <c r="L165" s="217"/>
      <c r="M165" s="217"/>
      <c r="N165" s="217"/>
      <c r="O165" s="217"/>
      <c r="P165" s="217"/>
      <c r="Q165" s="217"/>
      <c r="R165" s="137"/>
      <c r="T165" s="138"/>
      <c r="U165" s="40"/>
      <c r="V165" s="139"/>
      <c r="W165" s="139"/>
      <c r="X165" s="139"/>
      <c r="Y165" s="139"/>
      <c r="Z165" s="139"/>
      <c r="AA165" s="140"/>
      <c r="AD165" s="229"/>
      <c r="AE165" s="229"/>
      <c r="AR165" s="17" t="s">
        <v>186</v>
      </c>
      <c r="AT165" s="17" t="s">
        <v>257</v>
      </c>
      <c r="AU165" s="17" t="s">
        <v>90</v>
      </c>
      <c r="AY165" s="17" t="s">
        <v>163</v>
      </c>
      <c r="BE165" s="141">
        <f t="shared" si="0"/>
        <v>0</v>
      </c>
      <c r="BF165" s="141">
        <f t="shared" si="1"/>
        <v>0</v>
      </c>
      <c r="BG165" s="141">
        <f t="shared" si="2"/>
        <v>0</v>
      </c>
      <c r="BH165" s="141">
        <f t="shared" si="3"/>
        <v>0</v>
      </c>
      <c r="BI165" s="141">
        <f t="shared" si="4"/>
        <v>0</v>
      </c>
      <c r="BJ165" s="17" t="s">
        <v>90</v>
      </c>
      <c r="BK165" s="142">
        <f t="shared" si="5"/>
        <v>0</v>
      </c>
      <c r="BL165" s="17" t="s">
        <v>167</v>
      </c>
      <c r="BM165" s="17" t="s">
        <v>260</v>
      </c>
    </row>
    <row r="166" spans="2:65" s="1" customFormat="1" ht="22.5" customHeight="1">
      <c r="B166" s="133"/>
      <c r="C166" s="143" t="s">
        <v>261</v>
      </c>
      <c r="D166" s="191" t="s">
        <v>662</v>
      </c>
      <c r="E166" s="192"/>
      <c r="F166" s="192"/>
      <c r="G166" s="192"/>
      <c r="H166" s="192"/>
      <c r="I166" s="193"/>
      <c r="J166" s="144" t="s">
        <v>254</v>
      </c>
      <c r="K166" s="145">
        <v>1</v>
      </c>
      <c r="L166" s="217"/>
      <c r="M166" s="217"/>
      <c r="N166" s="217"/>
      <c r="O166" s="217"/>
      <c r="P166" s="217"/>
      <c r="Q166" s="217"/>
      <c r="R166" s="137"/>
      <c r="T166" s="138"/>
      <c r="U166" s="40"/>
      <c r="V166" s="139"/>
      <c r="W166" s="139"/>
      <c r="X166" s="139"/>
      <c r="Y166" s="139"/>
      <c r="Z166" s="139"/>
      <c r="AA166" s="140"/>
      <c r="AD166" s="229"/>
      <c r="AE166" s="229"/>
      <c r="AR166" s="17" t="s">
        <v>186</v>
      </c>
      <c r="AT166" s="17" t="s">
        <v>257</v>
      </c>
      <c r="AU166" s="17" t="s">
        <v>90</v>
      </c>
      <c r="AY166" s="17" t="s">
        <v>163</v>
      </c>
      <c r="BE166" s="141">
        <f t="shared" si="0"/>
        <v>0</v>
      </c>
      <c r="BF166" s="141">
        <f t="shared" si="1"/>
        <v>0</v>
      </c>
      <c r="BG166" s="141">
        <f t="shared" si="2"/>
        <v>0</v>
      </c>
      <c r="BH166" s="141">
        <f t="shared" si="3"/>
        <v>0</v>
      </c>
      <c r="BI166" s="141">
        <f t="shared" si="4"/>
        <v>0</v>
      </c>
      <c r="BJ166" s="17" t="s">
        <v>90</v>
      </c>
      <c r="BK166" s="142">
        <f t="shared" si="5"/>
        <v>0</v>
      </c>
      <c r="BL166" s="17" t="s">
        <v>167</v>
      </c>
      <c r="BM166" s="17" t="s">
        <v>262</v>
      </c>
    </row>
    <row r="167" spans="2:65" s="1" customFormat="1" ht="22.5" customHeight="1">
      <c r="B167" s="133"/>
      <c r="C167" s="143" t="s">
        <v>263</v>
      </c>
      <c r="D167" s="191" t="s">
        <v>664</v>
      </c>
      <c r="E167" s="192"/>
      <c r="F167" s="192"/>
      <c r="G167" s="192"/>
      <c r="H167" s="192"/>
      <c r="I167" s="193"/>
      <c r="J167" s="144" t="s">
        <v>254</v>
      </c>
      <c r="K167" s="145">
        <v>1</v>
      </c>
      <c r="L167" s="217"/>
      <c r="M167" s="217"/>
      <c r="N167" s="217"/>
      <c r="O167" s="217"/>
      <c r="P167" s="217"/>
      <c r="Q167" s="217"/>
      <c r="R167" s="137"/>
      <c r="T167" s="138"/>
      <c r="U167" s="40"/>
      <c r="V167" s="139"/>
      <c r="W167" s="139"/>
      <c r="X167" s="139"/>
      <c r="Y167" s="139"/>
      <c r="Z167" s="139"/>
      <c r="AA167" s="140"/>
      <c r="AD167" s="229"/>
      <c r="AE167" s="229"/>
      <c r="AR167" s="17" t="s">
        <v>186</v>
      </c>
      <c r="AT167" s="17" t="s">
        <v>257</v>
      </c>
      <c r="AU167" s="17" t="s">
        <v>90</v>
      </c>
      <c r="AY167" s="17" t="s">
        <v>163</v>
      </c>
      <c r="BE167" s="141">
        <f t="shared" si="0"/>
        <v>0</v>
      </c>
      <c r="BF167" s="141">
        <f t="shared" si="1"/>
        <v>0</v>
      </c>
      <c r="BG167" s="141">
        <f t="shared" si="2"/>
        <v>0</v>
      </c>
      <c r="BH167" s="141">
        <f t="shared" si="3"/>
        <v>0</v>
      </c>
      <c r="BI167" s="141">
        <f t="shared" si="4"/>
        <v>0</v>
      </c>
      <c r="BJ167" s="17" t="s">
        <v>90</v>
      </c>
      <c r="BK167" s="142">
        <f t="shared" si="5"/>
        <v>0</v>
      </c>
      <c r="BL167" s="17" t="s">
        <v>167</v>
      </c>
      <c r="BM167" s="17" t="s">
        <v>264</v>
      </c>
    </row>
    <row r="168" spans="2:65" s="1" customFormat="1" ht="22.5" customHeight="1">
      <c r="B168" s="133"/>
      <c r="C168" s="143" t="s">
        <v>265</v>
      </c>
      <c r="D168" s="191" t="s">
        <v>663</v>
      </c>
      <c r="E168" s="192"/>
      <c r="F168" s="192"/>
      <c r="G168" s="192"/>
      <c r="H168" s="192"/>
      <c r="I168" s="193"/>
      <c r="J168" s="144" t="s">
        <v>254</v>
      </c>
      <c r="K168" s="145">
        <v>4</v>
      </c>
      <c r="L168" s="217"/>
      <c r="M168" s="217"/>
      <c r="N168" s="217"/>
      <c r="O168" s="217"/>
      <c r="P168" s="217"/>
      <c r="Q168" s="217"/>
      <c r="R168" s="137"/>
      <c r="T168" s="138"/>
      <c r="U168" s="40"/>
      <c r="V168" s="139"/>
      <c r="W168" s="139"/>
      <c r="X168" s="139"/>
      <c r="Y168" s="139"/>
      <c r="Z168" s="139"/>
      <c r="AA168" s="140"/>
      <c r="AD168" s="229"/>
      <c r="AE168" s="229"/>
      <c r="AR168" s="17" t="s">
        <v>186</v>
      </c>
      <c r="AT168" s="17" t="s">
        <v>257</v>
      </c>
      <c r="AU168" s="17" t="s">
        <v>90</v>
      </c>
      <c r="AY168" s="17" t="s">
        <v>163</v>
      </c>
      <c r="BE168" s="141">
        <f t="shared" si="0"/>
        <v>0</v>
      </c>
      <c r="BF168" s="141">
        <f t="shared" si="1"/>
        <v>0</v>
      </c>
      <c r="BG168" s="141">
        <f t="shared" si="2"/>
        <v>0</v>
      </c>
      <c r="BH168" s="141">
        <f t="shared" si="3"/>
        <v>0</v>
      </c>
      <c r="BI168" s="141">
        <f t="shared" si="4"/>
        <v>0</v>
      </c>
      <c r="BJ168" s="17" t="s">
        <v>90</v>
      </c>
      <c r="BK168" s="142">
        <f t="shared" si="5"/>
        <v>0</v>
      </c>
      <c r="BL168" s="17" t="s">
        <v>167</v>
      </c>
      <c r="BM168" s="17" t="s">
        <v>266</v>
      </c>
    </row>
    <row r="169" spans="2:65" s="1" customFormat="1" ht="22.5" customHeight="1">
      <c r="B169" s="133"/>
      <c r="C169" s="143" t="s">
        <v>267</v>
      </c>
      <c r="D169" s="191" t="s">
        <v>665</v>
      </c>
      <c r="E169" s="192"/>
      <c r="F169" s="192"/>
      <c r="G169" s="192"/>
      <c r="H169" s="192"/>
      <c r="I169" s="193"/>
      <c r="J169" s="144" t="s">
        <v>254</v>
      </c>
      <c r="K169" s="145">
        <v>1</v>
      </c>
      <c r="L169" s="217"/>
      <c r="M169" s="217"/>
      <c r="N169" s="217"/>
      <c r="O169" s="217"/>
      <c r="P169" s="217"/>
      <c r="Q169" s="217"/>
      <c r="R169" s="137"/>
      <c r="T169" s="138"/>
      <c r="U169" s="40"/>
      <c r="V169" s="139"/>
      <c r="W169" s="139"/>
      <c r="X169" s="139"/>
      <c r="Y169" s="139"/>
      <c r="Z169" s="139"/>
      <c r="AA169" s="140"/>
      <c r="AD169" s="229"/>
      <c r="AE169" s="229"/>
      <c r="AR169" s="17" t="s">
        <v>186</v>
      </c>
      <c r="AT169" s="17" t="s">
        <v>257</v>
      </c>
      <c r="AU169" s="17" t="s">
        <v>90</v>
      </c>
      <c r="AY169" s="17" t="s">
        <v>163</v>
      </c>
      <c r="BE169" s="141">
        <f t="shared" si="0"/>
        <v>0</v>
      </c>
      <c r="BF169" s="141">
        <f t="shared" si="1"/>
        <v>0</v>
      </c>
      <c r="BG169" s="141">
        <f t="shared" si="2"/>
        <v>0</v>
      </c>
      <c r="BH169" s="141">
        <f t="shared" si="3"/>
        <v>0</v>
      </c>
      <c r="BI169" s="141">
        <f t="shared" si="4"/>
        <v>0</v>
      </c>
      <c r="BJ169" s="17" t="s">
        <v>90</v>
      </c>
      <c r="BK169" s="142">
        <f t="shared" si="5"/>
        <v>0</v>
      </c>
      <c r="BL169" s="17" t="s">
        <v>167</v>
      </c>
      <c r="BM169" s="17" t="s">
        <v>268</v>
      </c>
    </row>
    <row r="170" spans="2:65" s="1" customFormat="1" ht="22.5" customHeight="1">
      <c r="B170" s="133"/>
      <c r="C170" s="143" t="s">
        <v>269</v>
      </c>
      <c r="D170" s="191" t="s">
        <v>666</v>
      </c>
      <c r="E170" s="192"/>
      <c r="F170" s="192"/>
      <c r="G170" s="192"/>
      <c r="H170" s="192"/>
      <c r="I170" s="193"/>
      <c r="J170" s="144" t="s">
        <v>254</v>
      </c>
      <c r="K170" s="145">
        <v>5</v>
      </c>
      <c r="L170" s="217"/>
      <c r="M170" s="217"/>
      <c r="N170" s="217"/>
      <c r="O170" s="217"/>
      <c r="P170" s="217"/>
      <c r="Q170" s="217"/>
      <c r="R170" s="137"/>
      <c r="T170" s="138"/>
      <c r="U170" s="40"/>
      <c r="V170" s="139"/>
      <c r="W170" s="139"/>
      <c r="X170" s="139"/>
      <c r="Y170" s="139"/>
      <c r="Z170" s="139"/>
      <c r="AA170" s="140"/>
      <c r="AD170" s="229"/>
      <c r="AE170" s="229"/>
      <c r="AR170" s="17" t="s">
        <v>186</v>
      </c>
      <c r="AT170" s="17" t="s">
        <v>257</v>
      </c>
      <c r="AU170" s="17" t="s">
        <v>90</v>
      </c>
      <c r="AY170" s="17" t="s">
        <v>163</v>
      </c>
      <c r="BE170" s="141">
        <f t="shared" si="0"/>
        <v>0</v>
      </c>
      <c r="BF170" s="141">
        <f t="shared" si="1"/>
        <v>0</v>
      </c>
      <c r="BG170" s="141">
        <f t="shared" si="2"/>
        <v>0</v>
      </c>
      <c r="BH170" s="141">
        <f t="shared" si="3"/>
        <v>0</v>
      </c>
      <c r="BI170" s="141">
        <f t="shared" si="4"/>
        <v>0</v>
      </c>
      <c r="BJ170" s="17" t="s">
        <v>90</v>
      </c>
      <c r="BK170" s="142">
        <f t="shared" si="5"/>
        <v>0</v>
      </c>
      <c r="BL170" s="17" t="s">
        <v>167</v>
      </c>
      <c r="BM170" s="17" t="s">
        <v>270</v>
      </c>
    </row>
    <row r="171" spans="2:65" s="1" customFormat="1" ht="22.5" customHeight="1">
      <c r="B171" s="133"/>
      <c r="C171" s="143" t="s">
        <v>271</v>
      </c>
      <c r="D171" s="191" t="s">
        <v>667</v>
      </c>
      <c r="E171" s="192"/>
      <c r="F171" s="192"/>
      <c r="G171" s="192"/>
      <c r="H171" s="192"/>
      <c r="I171" s="193"/>
      <c r="J171" s="144" t="s">
        <v>254</v>
      </c>
      <c r="K171" s="145">
        <v>1</v>
      </c>
      <c r="L171" s="217"/>
      <c r="M171" s="217"/>
      <c r="N171" s="217"/>
      <c r="O171" s="217"/>
      <c r="P171" s="217"/>
      <c r="Q171" s="217"/>
      <c r="R171" s="137"/>
      <c r="T171" s="138"/>
      <c r="U171" s="40"/>
      <c r="V171" s="139"/>
      <c r="W171" s="139"/>
      <c r="X171" s="139"/>
      <c r="Y171" s="139"/>
      <c r="Z171" s="139"/>
      <c r="AA171" s="140"/>
      <c r="AD171" s="229"/>
      <c r="AE171" s="229"/>
      <c r="AR171" s="17" t="s">
        <v>186</v>
      </c>
      <c r="AT171" s="17" t="s">
        <v>257</v>
      </c>
      <c r="AU171" s="17" t="s">
        <v>90</v>
      </c>
      <c r="AY171" s="17" t="s">
        <v>163</v>
      </c>
      <c r="BE171" s="141">
        <f t="shared" si="0"/>
        <v>0</v>
      </c>
      <c r="BF171" s="141">
        <f t="shared" si="1"/>
        <v>0</v>
      </c>
      <c r="BG171" s="141">
        <f t="shared" si="2"/>
        <v>0</v>
      </c>
      <c r="BH171" s="141">
        <f t="shared" si="3"/>
        <v>0</v>
      </c>
      <c r="BI171" s="141">
        <f t="shared" si="4"/>
        <v>0</v>
      </c>
      <c r="BJ171" s="17" t="s">
        <v>90</v>
      </c>
      <c r="BK171" s="142">
        <f t="shared" si="5"/>
        <v>0</v>
      </c>
      <c r="BL171" s="17" t="s">
        <v>167</v>
      </c>
      <c r="BM171" s="17" t="s">
        <v>272</v>
      </c>
    </row>
    <row r="172" spans="2:65" s="1" customFormat="1" ht="22.5" customHeight="1">
      <c r="B172" s="133"/>
      <c r="C172" s="143" t="s">
        <v>273</v>
      </c>
      <c r="D172" s="191" t="s">
        <v>668</v>
      </c>
      <c r="E172" s="192"/>
      <c r="F172" s="192"/>
      <c r="G172" s="192"/>
      <c r="H172" s="192"/>
      <c r="I172" s="193"/>
      <c r="J172" s="144" t="s">
        <v>254</v>
      </c>
      <c r="K172" s="145">
        <v>1</v>
      </c>
      <c r="L172" s="217"/>
      <c r="M172" s="217"/>
      <c r="N172" s="217"/>
      <c r="O172" s="217"/>
      <c r="P172" s="217"/>
      <c r="Q172" s="217"/>
      <c r="R172" s="137"/>
      <c r="T172" s="138"/>
      <c r="U172" s="40"/>
      <c r="V172" s="139"/>
      <c r="W172" s="139"/>
      <c r="X172" s="139"/>
      <c r="Y172" s="139"/>
      <c r="Z172" s="139"/>
      <c r="AA172" s="140"/>
      <c r="AD172" s="229"/>
      <c r="AE172" s="229"/>
      <c r="AR172" s="17" t="s">
        <v>186</v>
      </c>
      <c r="AT172" s="17" t="s">
        <v>257</v>
      </c>
      <c r="AU172" s="17" t="s">
        <v>90</v>
      </c>
      <c r="AY172" s="17" t="s">
        <v>163</v>
      </c>
      <c r="BE172" s="141">
        <f t="shared" si="0"/>
        <v>0</v>
      </c>
      <c r="BF172" s="141">
        <f t="shared" si="1"/>
        <v>0</v>
      </c>
      <c r="BG172" s="141">
        <f t="shared" si="2"/>
        <v>0</v>
      </c>
      <c r="BH172" s="141">
        <f t="shared" si="3"/>
        <v>0</v>
      </c>
      <c r="BI172" s="141">
        <f t="shared" si="4"/>
        <v>0</v>
      </c>
      <c r="BJ172" s="17" t="s">
        <v>90</v>
      </c>
      <c r="BK172" s="142">
        <f t="shared" si="5"/>
        <v>0</v>
      </c>
      <c r="BL172" s="17" t="s">
        <v>167</v>
      </c>
      <c r="BM172" s="17" t="s">
        <v>274</v>
      </c>
    </row>
    <row r="173" spans="2:65" s="1" customFormat="1" ht="31.5" customHeight="1">
      <c r="B173" s="133"/>
      <c r="C173" s="134" t="s">
        <v>275</v>
      </c>
      <c r="D173" s="188" t="s">
        <v>276</v>
      </c>
      <c r="E173" s="189"/>
      <c r="F173" s="189"/>
      <c r="G173" s="189"/>
      <c r="H173" s="189"/>
      <c r="I173" s="190"/>
      <c r="J173" s="135" t="s">
        <v>254</v>
      </c>
      <c r="K173" s="136">
        <v>1</v>
      </c>
      <c r="L173" s="217"/>
      <c r="M173" s="217"/>
      <c r="N173" s="217"/>
      <c r="O173" s="217"/>
      <c r="P173" s="217"/>
      <c r="Q173" s="217"/>
      <c r="R173" s="137"/>
      <c r="T173" s="138"/>
      <c r="U173" s="40"/>
      <c r="V173" s="139"/>
      <c r="W173" s="139"/>
      <c r="X173" s="139"/>
      <c r="Y173" s="139"/>
      <c r="Z173" s="139"/>
      <c r="AA173" s="140"/>
      <c r="AD173" s="217"/>
      <c r="AE173" s="217"/>
      <c r="AR173" s="17" t="s">
        <v>167</v>
      </c>
      <c r="AT173" s="17" t="s">
        <v>164</v>
      </c>
      <c r="AU173" s="17" t="s">
        <v>90</v>
      </c>
      <c r="AY173" s="17" t="s">
        <v>163</v>
      </c>
      <c r="BE173" s="141">
        <f t="shared" si="0"/>
        <v>0</v>
      </c>
      <c r="BF173" s="141">
        <f t="shared" si="1"/>
        <v>0</v>
      </c>
      <c r="BG173" s="141">
        <f t="shared" si="2"/>
        <v>0</v>
      </c>
      <c r="BH173" s="141">
        <f t="shared" si="3"/>
        <v>0</v>
      </c>
      <c r="BI173" s="141">
        <f t="shared" si="4"/>
        <v>0</v>
      </c>
      <c r="BJ173" s="17" t="s">
        <v>90</v>
      </c>
      <c r="BK173" s="142">
        <f t="shared" si="5"/>
        <v>0</v>
      </c>
      <c r="BL173" s="17" t="s">
        <v>167</v>
      </c>
      <c r="BM173" s="17" t="s">
        <v>277</v>
      </c>
    </row>
    <row r="174" spans="2:65" s="1" customFormat="1" ht="31.5" customHeight="1">
      <c r="B174" s="133"/>
      <c r="C174" s="143" t="s">
        <v>278</v>
      </c>
      <c r="D174" s="191" t="s">
        <v>669</v>
      </c>
      <c r="E174" s="192"/>
      <c r="F174" s="192"/>
      <c r="G174" s="192"/>
      <c r="H174" s="192"/>
      <c r="I174" s="193"/>
      <c r="J174" s="144" t="s">
        <v>254</v>
      </c>
      <c r="K174" s="145">
        <v>1</v>
      </c>
      <c r="L174" s="217"/>
      <c r="M174" s="217"/>
      <c r="N174" s="217"/>
      <c r="O174" s="217"/>
      <c r="P174" s="217"/>
      <c r="Q174" s="217"/>
      <c r="R174" s="137"/>
      <c r="T174" s="138"/>
      <c r="U174" s="40"/>
      <c r="V174" s="139"/>
      <c r="W174" s="139"/>
      <c r="X174" s="139"/>
      <c r="Y174" s="139"/>
      <c r="Z174" s="139"/>
      <c r="AA174" s="140"/>
      <c r="AD174" s="229"/>
      <c r="AE174" s="229"/>
      <c r="AR174" s="17" t="s">
        <v>186</v>
      </c>
      <c r="AT174" s="17" t="s">
        <v>257</v>
      </c>
      <c r="AU174" s="17" t="s">
        <v>90</v>
      </c>
      <c r="AY174" s="17" t="s">
        <v>163</v>
      </c>
      <c r="BE174" s="141">
        <f t="shared" si="0"/>
        <v>0</v>
      </c>
      <c r="BF174" s="141">
        <f t="shared" si="1"/>
        <v>0</v>
      </c>
      <c r="BG174" s="141">
        <f t="shared" si="2"/>
        <v>0</v>
      </c>
      <c r="BH174" s="141">
        <f t="shared" si="3"/>
        <v>0</v>
      </c>
      <c r="BI174" s="141">
        <f t="shared" si="4"/>
        <v>0</v>
      </c>
      <c r="BJ174" s="17" t="s">
        <v>90</v>
      </c>
      <c r="BK174" s="142">
        <f t="shared" si="5"/>
        <v>0</v>
      </c>
      <c r="BL174" s="17" t="s">
        <v>167</v>
      </c>
      <c r="BM174" s="17" t="s">
        <v>279</v>
      </c>
    </row>
    <row r="175" spans="2:65" s="9" customFormat="1" ht="29.85" customHeight="1">
      <c r="B175" s="122"/>
      <c r="C175" s="123"/>
      <c r="D175" s="132" t="s">
        <v>135</v>
      </c>
      <c r="E175" s="132"/>
      <c r="F175" s="132"/>
      <c r="G175" s="132"/>
      <c r="H175" s="132"/>
      <c r="I175" s="132"/>
      <c r="J175" s="132"/>
      <c r="K175" s="132"/>
      <c r="L175" s="132"/>
      <c r="M175" s="132"/>
      <c r="N175" s="207"/>
      <c r="O175" s="208"/>
      <c r="P175" s="208"/>
      <c r="Q175" s="208"/>
      <c r="R175" s="125"/>
      <c r="T175" s="126"/>
      <c r="U175" s="123"/>
      <c r="V175" s="123"/>
      <c r="W175" s="127"/>
      <c r="X175" s="123"/>
      <c r="Y175" s="127"/>
      <c r="Z175" s="123"/>
      <c r="AA175" s="128"/>
      <c r="AD175" s="132"/>
      <c r="AE175" s="132"/>
      <c r="AF175" s="1"/>
      <c r="AR175" s="129" t="s">
        <v>77</v>
      </c>
      <c r="AT175" s="130" t="s">
        <v>71</v>
      </c>
      <c r="AU175" s="130" t="s">
        <v>77</v>
      </c>
      <c r="AY175" s="129" t="s">
        <v>163</v>
      </c>
      <c r="BK175" s="131">
        <f>SUM(BK176:BK212)</f>
        <v>0</v>
      </c>
    </row>
    <row r="176" spans="2:65" s="1" customFormat="1" ht="31.5" customHeight="1">
      <c r="B176" s="133"/>
      <c r="C176" s="134" t="s">
        <v>280</v>
      </c>
      <c r="D176" s="188" t="s">
        <v>281</v>
      </c>
      <c r="E176" s="189"/>
      <c r="F176" s="189"/>
      <c r="G176" s="189"/>
      <c r="H176" s="189"/>
      <c r="I176" s="190"/>
      <c r="J176" s="135" t="s">
        <v>200</v>
      </c>
      <c r="K176" s="136">
        <v>329.185</v>
      </c>
      <c r="L176" s="217"/>
      <c r="M176" s="217"/>
      <c r="N176" s="217"/>
      <c r="O176" s="217"/>
      <c r="P176" s="217"/>
      <c r="Q176" s="217"/>
      <c r="R176" s="137"/>
      <c r="T176" s="138"/>
      <c r="U176" s="40"/>
      <c r="V176" s="139"/>
      <c r="W176" s="139"/>
      <c r="X176" s="139"/>
      <c r="Y176" s="139"/>
      <c r="Z176" s="139"/>
      <c r="AA176" s="140"/>
      <c r="AD176" s="217"/>
      <c r="AE176" s="217"/>
      <c r="AR176" s="17" t="s">
        <v>167</v>
      </c>
      <c r="AT176" s="17" t="s">
        <v>164</v>
      </c>
      <c r="AU176" s="17" t="s">
        <v>90</v>
      </c>
      <c r="AY176" s="17" t="s">
        <v>163</v>
      </c>
      <c r="BE176" s="141">
        <f t="shared" ref="BE176:BE212" si="6">IF(U176="základná",N176,0)</f>
        <v>0</v>
      </c>
      <c r="BF176" s="141">
        <f t="shared" ref="BF176:BF212" si="7">IF(U176="znížená",N176,0)</f>
        <v>0</v>
      </c>
      <c r="BG176" s="141">
        <f t="shared" ref="BG176:BG212" si="8">IF(U176="zákl. prenesená",N176,0)</f>
        <v>0</v>
      </c>
      <c r="BH176" s="141">
        <f t="shared" ref="BH176:BH212" si="9">IF(U176="zníž. prenesená",N176,0)</f>
        <v>0</v>
      </c>
      <c r="BI176" s="141">
        <f t="shared" ref="BI176:BI212" si="10">IF(U176="nulová",N176,0)</f>
        <v>0</v>
      </c>
      <c r="BJ176" s="17" t="s">
        <v>90</v>
      </c>
      <c r="BK176" s="142">
        <f t="shared" ref="BK176:BK212" si="11">ROUND(L176*K176,3)</f>
        <v>0</v>
      </c>
      <c r="BL176" s="17" t="s">
        <v>167</v>
      </c>
      <c r="BM176" s="17" t="s">
        <v>282</v>
      </c>
    </row>
    <row r="177" spans="2:65" s="1" customFormat="1" ht="22.5" customHeight="1">
      <c r="B177" s="133"/>
      <c r="C177" s="134" t="s">
        <v>283</v>
      </c>
      <c r="D177" s="188" t="s">
        <v>284</v>
      </c>
      <c r="E177" s="189"/>
      <c r="F177" s="189"/>
      <c r="G177" s="189"/>
      <c r="H177" s="189"/>
      <c r="I177" s="190"/>
      <c r="J177" s="135" t="s">
        <v>200</v>
      </c>
      <c r="K177" s="136">
        <v>329.185</v>
      </c>
      <c r="L177" s="217"/>
      <c r="M177" s="217"/>
      <c r="N177" s="217"/>
      <c r="O177" s="217"/>
      <c r="P177" s="217"/>
      <c r="Q177" s="217"/>
      <c r="R177" s="137"/>
      <c r="T177" s="138"/>
      <c r="U177" s="40"/>
      <c r="V177" s="139"/>
      <c r="W177" s="139"/>
      <c r="X177" s="139"/>
      <c r="Y177" s="139"/>
      <c r="Z177" s="139"/>
      <c r="AA177" s="140"/>
      <c r="AD177" s="217"/>
      <c r="AE177" s="217"/>
      <c r="AR177" s="17" t="s">
        <v>167</v>
      </c>
      <c r="AT177" s="17" t="s">
        <v>164</v>
      </c>
      <c r="AU177" s="17" t="s">
        <v>90</v>
      </c>
      <c r="AY177" s="17" t="s">
        <v>163</v>
      </c>
      <c r="BE177" s="141">
        <f t="shared" si="6"/>
        <v>0</v>
      </c>
      <c r="BF177" s="141">
        <f t="shared" si="7"/>
        <v>0</v>
      </c>
      <c r="BG177" s="141">
        <f t="shared" si="8"/>
        <v>0</v>
      </c>
      <c r="BH177" s="141">
        <f t="shared" si="9"/>
        <v>0</v>
      </c>
      <c r="BI177" s="141">
        <f t="shared" si="10"/>
        <v>0</v>
      </c>
      <c r="BJ177" s="17" t="s">
        <v>90</v>
      </c>
      <c r="BK177" s="142">
        <f t="shared" si="11"/>
        <v>0</v>
      </c>
      <c r="BL177" s="17" t="s">
        <v>167</v>
      </c>
      <c r="BM177" s="17" t="s">
        <v>285</v>
      </c>
    </row>
    <row r="178" spans="2:65" s="1" customFormat="1" ht="44.25" customHeight="1">
      <c r="B178" s="133"/>
      <c r="C178" s="134" t="s">
        <v>286</v>
      </c>
      <c r="D178" s="188" t="s">
        <v>287</v>
      </c>
      <c r="E178" s="189"/>
      <c r="F178" s="189"/>
      <c r="G178" s="189"/>
      <c r="H178" s="189"/>
      <c r="I178" s="190"/>
      <c r="J178" s="135" t="s">
        <v>254</v>
      </c>
      <c r="K178" s="136">
        <v>40</v>
      </c>
      <c r="L178" s="217"/>
      <c r="M178" s="217"/>
      <c r="N178" s="217"/>
      <c r="O178" s="217"/>
      <c r="P178" s="217"/>
      <c r="Q178" s="217"/>
      <c r="R178" s="137"/>
      <c r="T178" s="138"/>
      <c r="U178" s="40"/>
      <c r="V178" s="139"/>
      <c r="W178" s="139"/>
      <c r="X178" s="139"/>
      <c r="Y178" s="139"/>
      <c r="Z178" s="139"/>
      <c r="AA178" s="140"/>
      <c r="AD178" s="217"/>
      <c r="AE178" s="217"/>
      <c r="AR178" s="17" t="s">
        <v>167</v>
      </c>
      <c r="AT178" s="17" t="s">
        <v>164</v>
      </c>
      <c r="AU178" s="17" t="s">
        <v>90</v>
      </c>
      <c r="AY178" s="17" t="s">
        <v>163</v>
      </c>
      <c r="BE178" s="141">
        <f t="shared" si="6"/>
        <v>0</v>
      </c>
      <c r="BF178" s="141">
        <f t="shared" si="7"/>
        <v>0</v>
      </c>
      <c r="BG178" s="141">
        <f t="shared" si="8"/>
        <v>0</v>
      </c>
      <c r="BH178" s="141">
        <f t="shared" si="9"/>
        <v>0</v>
      </c>
      <c r="BI178" s="141">
        <f t="shared" si="10"/>
        <v>0</v>
      </c>
      <c r="BJ178" s="17" t="s">
        <v>90</v>
      </c>
      <c r="BK178" s="142">
        <f t="shared" si="11"/>
        <v>0</v>
      </c>
      <c r="BL178" s="17" t="s">
        <v>167</v>
      </c>
      <c r="BM178" s="17" t="s">
        <v>288</v>
      </c>
    </row>
    <row r="179" spans="2:65" s="1" customFormat="1" ht="31.5" customHeight="1">
      <c r="B179" s="133"/>
      <c r="C179" s="134" t="s">
        <v>289</v>
      </c>
      <c r="D179" s="188" t="s">
        <v>290</v>
      </c>
      <c r="E179" s="189"/>
      <c r="F179" s="189"/>
      <c r="G179" s="189"/>
      <c r="H179" s="189"/>
      <c r="I179" s="190"/>
      <c r="J179" s="135" t="s">
        <v>254</v>
      </c>
      <c r="K179" s="136">
        <v>112</v>
      </c>
      <c r="L179" s="217"/>
      <c r="M179" s="217"/>
      <c r="N179" s="217"/>
      <c r="O179" s="217"/>
      <c r="P179" s="217"/>
      <c r="Q179" s="217"/>
      <c r="R179" s="137"/>
      <c r="T179" s="138"/>
      <c r="U179" s="40"/>
      <c r="V179" s="139"/>
      <c r="W179" s="139"/>
      <c r="X179" s="139"/>
      <c r="Y179" s="139"/>
      <c r="Z179" s="139"/>
      <c r="AA179" s="140"/>
      <c r="AD179" s="217"/>
      <c r="AE179" s="217"/>
      <c r="AR179" s="17" t="s">
        <v>167</v>
      </c>
      <c r="AT179" s="17" t="s">
        <v>164</v>
      </c>
      <c r="AU179" s="17" t="s">
        <v>90</v>
      </c>
      <c r="AY179" s="17" t="s">
        <v>163</v>
      </c>
      <c r="BE179" s="141">
        <f t="shared" si="6"/>
        <v>0</v>
      </c>
      <c r="BF179" s="141">
        <f t="shared" si="7"/>
        <v>0</v>
      </c>
      <c r="BG179" s="141">
        <f t="shared" si="8"/>
        <v>0</v>
      </c>
      <c r="BH179" s="141">
        <f t="shared" si="9"/>
        <v>0</v>
      </c>
      <c r="BI179" s="141">
        <f t="shared" si="10"/>
        <v>0</v>
      </c>
      <c r="BJ179" s="17" t="s">
        <v>90</v>
      </c>
      <c r="BK179" s="142">
        <f t="shared" si="11"/>
        <v>0</v>
      </c>
      <c r="BL179" s="17" t="s">
        <v>167</v>
      </c>
      <c r="BM179" s="17" t="s">
        <v>291</v>
      </c>
    </row>
    <row r="180" spans="2:65" s="1" customFormat="1" ht="44.25" customHeight="1">
      <c r="B180" s="133"/>
      <c r="C180" s="134" t="s">
        <v>292</v>
      </c>
      <c r="D180" s="188" t="s">
        <v>293</v>
      </c>
      <c r="E180" s="189"/>
      <c r="F180" s="189"/>
      <c r="G180" s="189"/>
      <c r="H180" s="189"/>
      <c r="I180" s="190"/>
      <c r="J180" s="135" t="s">
        <v>254</v>
      </c>
      <c r="K180" s="136">
        <v>28</v>
      </c>
      <c r="L180" s="217"/>
      <c r="M180" s="217"/>
      <c r="N180" s="217"/>
      <c r="O180" s="217"/>
      <c r="P180" s="217"/>
      <c r="Q180" s="217"/>
      <c r="R180" s="137"/>
      <c r="T180" s="138"/>
      <c r="U180" s="40"/>
      <c r="V180" s="139"/>
      <c r="W180" s="139"/>
      <c r="X180" s="139"/>
      <c r="Y180" s="139"/>
      <c r="Z180" s="139"/>
      <c r="AA180" s="140"/>
      <c r="AD180" s="217"/>
      <c r="AE180" s="217"/>
      <c r="AR180" s="17" t="s">
        <v>167</v>
      </c>
      <c r="AT180" s="17" t="s">
        <v>164</v>
      </c>
      <c r="AU180" s="17" t="s">
        <v>90</v>
      </c>
      <c r="AY180" s="17" t="s">
        <v>163</v>
      </c>
      <c r="BE180" s="141">
        <f t="shared" si="6"/>
        <v>0</v>
      </c>
      <c r="BF180" s="141">
        <f t="shared" si="7"/>
        <v>0</v>
      </c>
      <c r="BG180" s="141">
        <f t="shared" si="8"/>
        <v>0</v>
      </c>
      <c r="BH180" s="141">
        <f t="shared" si="9"/>
        <v>0</v>
      </c>
      <c r="BI180" s="141">
        <f t="shared" si="10"/>
        <v>0</v>
      </c>
      <c r="BJ180" s="17" t="s">
        <v>90</v>
      </c>
      <c r="BK180" s="142">
        <f t="shared" si="11"/>
        <v>0</v>
      </c>
      <c r="BL180" s="17" t="s">
        <v>167</v>
      </c>
      <c r="BM180" s="17" t="s">
        <v>294</v>
      </c>
    </row>
    <row r="181" spans="2:65" s="1" customFormat="1" ht="31.5" customHeight="1">
      <c r="B181" s="133"/>
      <c r="C181" s="134" t="s">
        <v>295</v>
      </c>
      <c r="D181" s="188" t="s">
        <v>296</v>
      </c>
      <c r="E181" s="189"/>
      <c r="F181" s="189"/>
      <c r="G181" s="189"/>
      <c r="H181" s="189"/>
      <c r="I181" s="190"/>
      <c r="J181" s="135" t="s">
        <v>200</v>
      </c>
      <c r="K181" s="136">
        <v>54.058</v>
      </c>
      <c r="L181" s="217"/>
      <c r="M181" s="217"/>
      <c r="N181" s="217"/>
      <c r="O181" s="217"/>
      <c r="P181" s="217"/>
      <c r="Q181" s="217"/>
      <c r="R181" s="137"/>
      <c r="T181" s="138"/>
      <c r="U181" s="40"/>
      <c r="V181" s="139"/>
      <c r="W181" s="139"/>
      <c r="X181" s="139"/>
      <c r="Y181" s="139"/>
      <c r="Z181" s="139"/>
      <c r="AA181" s="140"/>
      <c r="AD181" s="217"/>
      <c r="AE181" s="217"/>
      <c r="AR181" s="17" t="s">
        <v>167</v>
      </c>
      <c r="AT181" s="17" t="s">
        <v>164</v>
      </c>
      <c r="AU181" s="17" t="s">
        <v>90</v>
      </c>
      <c r="AY181" s="17" t="s">
        <v>163</v>
      </c>
      <c r="BE181" s="141">
        <f t="shared" si="6"/>
        <v>0</v>
      </c>
      <c r="BF181" s="141">
        <f t="shared" si="7"/>
        <v>0</v>
      </c>
      <c r="BG181" s="141">
        <f t="shared" si="8"/>
        <v>0</v>
      </c>
      <c r="BH181" s="141">
        <f t="shared" si="9"/>
        <v>0</v>
      </c>
      <c r="BI181" s="141">
        <f t="shared" si="10"/>
        <v>0</v>
      </c>
      <c r="BJ181" s="17" t="s">
        <v>90</v>
      </c>
      <c r="BK181" s="142">
        <f t="shared" si="11"/>
        <v>0</v>
      </c>
      <c r="BL181" s="17" t="s">
        <v>167</v>
      </c>
      <c r="BM181" s="17" t="s">
        <v>297</v>
      </c>
    </row>
    <row r="182" spans="2:65" s="1" customFormat="1" ht="44.25" customHeight="1">
      <c r="B182" s="133"/>
      <c r="C182" s="134" t="s">
        <v>298</v>
      </c>
      <c r="D182" s="188" t="s">
        <v>299</v>
      </c>
      <c r="E182" s="189"/>
      <c r="F182" s="189"/>
      <c r="G182" s="189"/>
      <c r="H182" s="189"/>
      <c r="I182" s="190"/>
      <c r="J182" s="135" t="s">
        <v>166</v>
      </c>
      <c r="K182" s="136">
        <v>24.141999999999999</v>
      </c>
      <c r="L182" s="217"/>
      <c r="M182" s="217"/>
      <c r="N182" s="217"/>
      <c r="O182" s="217"/>
      <c r="P182" s="217"/>
      <c r="Q182" s="217"/>
      <c r="R182" s="137"/>
      <c r="T182" s="138"/>
      <c r="U182" s="40"/>
      <c r="V182" s="139"/>
      <c r="W182" s="139"/>
      <c r="X182" s="139"/>
      <c r="Y182" s="139"/>
      <c r="Z182" s="139"/>
      <c r="AA182" s="140"/>
      <c r="AD182" s="217"/>
      <c r="AE182" s="217"/>
      <c r="AR182" s="17" t="s">
        <v>167</v>
      </c>
      <c r="AT182" s="17" t="s">
        <v>164</v>
      </c>
      <c r="AU182" s="17" t="s">
        <v>90</v>
      </c>
      <c r="AY182" s="17" t="s">
        <v>163</v>
      </c>
      <c r="BE182" s="141">
        <f t="shared" si="6"/>
        <v>0</v>
      </c>
      <c r="BF182" s="141">
        <f t="shared" si="7"/>
        <v>0</v>
      </c>
      <c r="BG182" s="141">
        <f t="shared" si="8"/>
        <v>0</v>
      </c>
      <c r="BH182" s="141">
        <f t="shared" si="9"/>
        <v>0</v>
      </c>
      <c r="BI182" s="141">
        <f t="shared" si="10"/>
        <v>0</v>
      </c>
      <c r="BJ182" s="17" t="s">
        <v>90</v>
      </c>
      <c r="BK182" s="142">
        <f t="shared" si="11"/>
        <v>0</v>
      </c>
      <c r="BL182" s="17" t="s">
        <v>167</v>
      </c>
      <c r="BM182" s="17" t="s">
        <v>300</v>
      </c>
    </row>
    <row r="183" spans="2:65" s="1" customFormat="1" ht="31.5" customHeight="1">
      <c r="B183" s="133"/>
      <c r="C183" s="134" t="s">
        <v>301</v>
      </c>
      <c r="D183" s="188" t="s">
        <v>302</v>
      </c>
      <c r="E183" s="189"/>
      <c r="F183" s="189"/>
      <c r="G183" s="189"/>
      <c r="H183" s="189"/>
      <c r="I183" s="190"/>
      <c r="J183" s="135" t="s">
        <v>166</v>
      </c>
      <c r="K183" s="136">
        <v>0.42599999999999999</v>
      </c>
      <c r="L183" s="217"/>
      <c r="M183" s="217"/>
      <c r="N183" s="217"/>
      <c r="O183" s="217"/>
      <c r="P183" s="217"/>
      <c r="Q183" s="217"/>
      <c r="R183" s="137"/>
      <c r="T183" s="138"/>
      <c r="U183" s="40"/>
      <c r="V183" s="139"/>
      <c r="W183" s="139"/>
      <c r="X183" s="139"/>
      <c r="Y183" s="139"/>
      <c r="Z183" s="139"/>
      <c r="AA183" s="140"/>
      <c r="AD183" s="217"/>
      <c r="AE183" s="217"/>
      <c r="AR183" s="17" t="s">
        <v>167</v>
      </c>
      <c r="AT183" s="17" t="s">
        <v>164</v>
      </c>
      <c r="AU183" s="17" t="s">
        <v>90</v>
      </c>
      <c r="AY183" s="17" t="s">
        <v>163</v>
      </c>
      <c r="BE183" s="141">
        <f t="shared" si="6"/>
        <v>0</v>
      </c>
      <c r="BF183" s="141">
        <f t="shared" si="7"/>
        <v>0</v>
      </c>
      <c r="BG183" s="141">
        <f t="shared" si="8"/>
        <v>0</v>
      </c>
      <c r="BH183" s="141">
        <f t="shared" si="9"/>
        <v>0</v>
      </c>
      <c r="BI183" s="141">
        <f t="shared" si="10"/>
        <v>0</v>
      </c>
      <c r="BJ183" s="17" t="s">
        <v>90</v>
      </c>
      <c r="BK183" s="142">
        <f t="shared" si="11"/>
        <v>0</v>
      </c>
      <c r="BL183" s="17" t="s">
        <v>167</v>
      </c>
      <c r="BM183" s="17" t="s">
        <v>303</v>
      </c>
    </row>
    <row r="184" spans="2:65" s="1" customFormat="1" ht="44.25" customHeight="1">
      <c r="B184" s="133"/>
      <c r="C184" s="134" t="s">
        <v>304</v>
      </c>
      <c r="D184" s="188" t="s">
        <v>305</v>
      </c>
      <c r="E184" s="189"/>
      <c r="F184" s="189"/>
      <c r="G184" s="189"/>
      <c r="H184" s="189"/>
      <c r="I184" s="190"/>
      <c r="J184" s="135" t="s">
        <v>200</v>
      </c>
      <c r="K184" s="136">
        <v>192.24</v>
      </c>
      <c r="L184" s="217"/>
      <c r="M184" s="217"/>
      <c r="N184" s="217"/>
      <c r="O184" s="217"/>
      <c r="P184" s="217"/>
      <c r="Q184" s="217"/>
      <c r="R184" s="137"/>
      <c r="T184" s="138"/>
      <c r="U184" s="40"/>
      <c r="V184" s="139"/>
      <c r="W184" s="139"/>
      <c r="X184" s="139"/>
      <c r="Y184" s="139"/>
      <c r="Z184" s="139"/>
      <c r="AA184" s="140"/>
      <c r="AD184" s="217"/>
      <c r="AE184" s="217"/>
      <c r="AR184" s="17" t="s">
        <v>167</v>
      </c>
      <c r="AT184" s="17" t="s">
        <v>164</v>
      </c>
      <c r="AU184" s="17" t="s">
        <v>90</v>
      </c>
      <c r="AY184" s="17" t="s">
        <v>163</v>
      </c>
      <c r="BE184" s="141">
        <f t="shared" si="6"/>
        <v>0</v>
      </c>
      <c r="BF184" s="141">
        <f t="shared" si="7"/>
        <v>0</v>
      </c>
      <c r="BG184" s="141">
        <f t="shared" si="8"/>
        <v>0</v>
      </c>
      <c r="BH184" s="141">
        <f t="shared" si="9"/>
        <v>0</v>
      </c>
      <c r="BI184" s="141">
        <f t="shared" si="10"/>
        <v>0</v>
      </c>
      <c r="BJ184" s="17" t="s">
        <v>90</v>
      </c>
      <c r="BK184" s="142">
        <f t="shared" si="11"/>
        <v>0</v>
      </c>
      <c r="BL184" s="17" t="s">
        <v>167</v>
      </c>
      <c r="BM184" s="17" t="s">
        <v>306</v>
      </c>
    </row>
    <row r="185" spans="2:65" s="1" customFormat="1" ht="44.25" customHeight="1">
      <c r="B185" s="133"/>
      <c r="C185" s="134" t="s">
        <v>307</v>
      </c>
      <c r="D185" s="188" t="s">
        <v>308</v>
      </c>
      <c r="E185" s="189"/>
      <c r="F185" s="189"/>
      <c r="G185" s="189"/>
      <c r="H185" s="189"/>
      <c r="I185" s="190"/>
      <c r="J185" s="135" t="s">
        <v>200</v>
      </c>
      <c r="K185" s="136">
        <v>1.3260000000000001</v>
      </c>
      <c r="L185" s="217"/>
      <c r="M185" s="217"/>
      <c r="N185" s="217"/>
      <c r="O185" s="217"/>
      <c r="P185" s="217"/>
      <c r="Q185" s="217"/>
      <c r="R185" s="137"/>
      <c r="T185" s="138"/>
      <c r="U185" s="40"/>
      <c r="V185" s="139"/>
      <c r="W185" s="139"/>
      <c r="X185" s="139"/>
      <c r="Y185" s="139"/>
      <c r="Z185" s="139"/>
      <c r="AA185" s="140"/>
      <c r="AD185" s="217"/>
      <c r="AE185" s="217"/>
      <c r="AR185" s="17" t="s">
        <v>167</v>
      </c>
      <c r="AT185" s="17" t="s">
        <v>164</v>
      </c>
      <c r="AU185" s="17" t="s">
        <v>90</v>
      </c>
      <c r="AY185" s="17" t="s">
        <v>163</v>
      </c>
      <c r="BE185" s="141">
        <f t="shared" si="6"/>
        <v>0</v>
      </c>
      <c r="BF185" s="141">
        <f t="shared" si="7"/>
        <v>0</v>
      </c>
      <c r="BG185" s="141">
        <f t="shared" si="8"/>
        <v>0</v>
      </c>
      <c r="BH185" s="141">
        <f t="shared" si="9"/>
        <v>0</v>
      </c>
      <c r="BI185" s="141">
        <f t="shared" si="10"/>
        <v>0</v>
      </c>
      <c r="BJ185" s="17" t="s">
        <v>90</v>
      </c>
      <c r="BK185" s="142">
        <f t="shared" si="11"/>
        <v>0</v>
      </c>
      <c r="BL185" s="17" t="s">
        <v>167</v>
      </c>
      <c r="BM185" s="17" t="s">
        <v>309</v>
      </c>
    </row>
    <row r="186" spans="2:65" s="1" customFormat="1" ht="44.25" customHeight="1">
      <c r="B186" s="133"/>
      <c r="C186" s="134" t="s">
        <v>310</v>
      </c>
      <c r="D186" s="188" t="s">
        <v>311</v>
      </c>
      <c r="E186" s="189"/>
      <c r="F186" s="189"/>
      <c r="G186" s="189"/>
      <c r="H186" s="189"/>
      <c r="I186" s="190"/>
      <c r="J186" s="135" t="s">
        <v>200</v>
      </c>
      <c r="K186" s="136">
        <v>6.4219999999999997</v>
      </c>
      <c r="L186" s="217"/>
      <c r="M186" s="217"/>
      <c r="N186" s="217"/>
      <c r="O186" s="217"/>
      <c r="P186" s="217"/>
      <c r="Q186" s="217"/>
      <c r="R186" s="137"/>
      <c r="T186" s="138"/>
      <c r="U186" s="40"/>
      <c r="V186" s="139"/>
      <c r="W186" s="139"/>
      <c r="X186" s="139"/>
      <c r="Y186" s="139"/>
      <c r="Z186" s="139"/>
      <c r="AA186" s="140"/>
      <c r="AD186" s="217"/>
      <c r="AE186" s="217"/>
      <c r="AR186" s="17" t="s">
        <v>167</v>
      </c>
      <c r="AT186" s="17" t="s">
        <v>164</v>
      </c>
      <c r="AU186" s="17" t="s">
        <v>90</v>
      </c>
      <c r="AY186" s="17" t="s">
        <v>163</v>
      </c>
      <c r="BE186" s="141">
        <f t="shared" si="6"/>
        <v>0</v>
      </c>
      <c r="BF186" s="141">
        <f t="shared" si="7"/>
        <v>0</v>
      </c>
      <c r="BG186" s="141">
        <f t="shared" si="8"/>
        <v>0</v>
      </c>
      <c r="BH186" s="141">
        <f t="shared" si="9"/>
        <v>0</v>
      </c>
      <c r="BI186" s="141">
        <f t="shared" si="10"/>
        <v>0</v>
      </c>
      <c r="BJ186" s="17" t="s">
        <v>90</v>
      </c>
      <c r="BK186" s="142">
        <f t="shared" si="11"/>
        <v>0</v>
      </c>
      <c r="BL186" s="17" t="s">
        <v>167</v>
      </c>
      <c r="BM186" s="17" t="s">
        <v>312</v>
      </c>
    </row>
    <row r="187" spans="2:65" s="1" customFormat="1" ht="31.5" customHeight="1">
      <c r="B187" s="133"/>
      <c r="C187" s="134" t="s">
        <v>313</v>
      </c>
      <c r="D187" s="188" t="s">
        <v>314</v>
      </c>
      <c r="E187" s="189"/>
      <c r="F187" s="189"/>
      <c r="G187" s="189"/>
      <c r="H187" s="189"/>
      <c r="I187" s="190"/>
      <c r="J187" s="135" t="s">
        <v>254</v>
      </c>
      <c r="K187" s="136">
        <v>27</v>
      </c>
      <c r="L187" s="217"/>
      <c r="M187" s="217"/>
      <c r="N187" s="217"/>
      <c r="O187" s="217"/>
      <c r="P187" s="217"/>
      <c r="Q187" s="217"/>
      <c r="R187" s="137"/>
      <c r="T187" s="138"/>
      <c r="U187" s="40"/>
      <c r="V187" s="139"/>
      <c r="W187" s="139"/>
      <c r="X187" s="139"/>
      <c r="Y187" s="139"/>
      <c r="Z187" s="139"/>
      <c r="AA187" s="140"/>
      <c r="AD187" s="217"/>
      <c r="AE187" s="217"/>
      <c r="AR187" s="17" t="s">
        <v>167</v>
      </c>
      <c r="AT187" s="17" t="s">
        <v>164</v>
      </c>
      <c r="AU187" s="17" t="s">
        <v>90</v>
      </c>
      <c r="AY187" s="17" t="s">
        <v>163</v>
      </c>
      <c r="BE187" s="141">
        <f t="shared" si="6"/>
        <v>0</v>
      </c>
      <c r="BF187" s="141">
        <f t="shared" si="7"/>
        <v>0</v>
      </c>
      <c r="BG187" s="141">
        <f t="shared" si="8"/>
        <v>0</v>
      </c>
      <c r="BH187" s="141">
        <f t="shared" si="9"/>
        <v>0</v>
      </c>
      <c r="BI187" s="141">
        <f t="shared" si="10"/>
        <v>0</v>
      </c>
      <c r="BJ187" s="17" t="s">
        <v>90</v>
      </c>
      <c r="BK187" s="142">
        <f t="shared" si="11"/>
        <v>0</v>
      </c>
      <c r="BL187" s="17" t="s">
        <v>167</v>
      </c>
      <c r="BM187" s="17" t="s">
        <v>315</v>
      </c>
    </row>
    <row r="188" spans="2:65" s="1" customFormat="1" ht="31.5" customHeight="1">
      <c r="B188" s="133"/>
      <c r="C188" s="134" t="s">
        <v>316</v>
      </c>
      <c r="D188" s="188" t="s">
        <v>317</v>
      </c>
      <c r="E188" s="189"/>
      <c r="F188" s="189"/>
      <c r="G188" s="189"/>
      <c r="H188" s="189"/>
      <c r="I188" s="190"/>
      <c r="J188" s="135" t="s">
        <v>254</v>
      </c>
      <c r="K188" s="136">
        <v>1</v>
      </c>
      <c r="L188" s="217"/>
      <c r="M188" s="217"/>
      <c r="N188" s="217"/>
      <c r="O188" s="217"/>
      <c r="P188" s="217"/>
      <c r="Q188" s="217"/>
      <c r="R188" s="137"/>
      <c r="T188" s="138"/>
      <c r="U188" s="40"/>
      <c r="V188" s="139"/>
      <c r="W188" s="139"/>
      <c r="X188" s="139"/>
      <c r="Y188" s="139"/>
      <c r="Z188" s="139"/>
      <c r="AA188" s="140"/>
      <c r="AD188" s="217"/>
      <c r="AE188" s="217"/>
      <c r="AR188" s="17" t="s">
        <v>167</v>
      </c>
      <c r="AT188" s="17" t="s">
        <v>164</v>
      </c>
      <c r="AU188" s="17" t="s">
        <v>90</v>
      </c>
      <c r="AY188" s="17" t="s">
        <v>163</v>
      </c>
      <c r="BE188" s="141">
        <f t="shared" si="6"/>
        <v>0</v>
      </c>
      <c r="BF188" s="141">
        <f t="shared" si="7"/>
        <v>0</v>
      </c>
      <c r="BG188" s="141">
        <f t="shared" si="8"/>
        <v>0</v>
      </c>
      <c r="BH188" s="141">
        <f t="shared" si="9"/>
        <v>0</v>
      </c>
      <c r="BI188" s="141">
        <f t="shared" si="10"/>
        <v>0</v>
      </c>
      <c r="BJ188" s="17" t="s">
        <v>90</v>
      </c>
      <c r="BK188" s="142">
        <f t="shared" si="11"/>
        <v>0</v>
      </c>
      <c r="BL188" s="17" t="s">
        <v>167</v>
      </c>
      <c r="BM188" s="17" t="s">
        <v>318</v>
      </c>
    </row>
    <row r="189" spans="2:65" s="1" customFormat="1" ht="31.5" customHeight="1">
      <c r="B189" s="133"/>
      <c r="C189" s="134" t="s">
        <v>319</v>
      </c>
      <c r="D189" s="188" t="s">
        <v>320</v>
      </c>
      <c r="E189" s="189"/>
      <c r="F189" s="189"/>
      <c r="G189" s="189"/>
      <c r="H189" s="189"/>
      <c r="I189" s="190"/>
      <c r="J189" s="135" t="s">
        <v>254</v>
      </c>
      <c r="K189" s="136">
        <v>1</v>
      </c>
      <c r="L189" s="217"/>
      <c r="M189" s="217"/>
      <c r="N189" s="217"/>
      <c r="O189" s="217"/>
      <c r="P189" s="217"/>
      <c r="Q189" s="217"/>
      <c r="R189" s="137"/>
      <c r="T189" s="138"/>
      <c r="U189" s="40"/>
      <c r="V189" s="139"/>
      <c r="W189" s="139"/>
      <c r="X189" s="139"/>
      <c r="Y189" s="139"/>
      <c r="Z189" s="139"/>
      <c r="AA189" s="140"/>
      <c r="AD189" s="217"/>
      <c r="AE189" s="217"/>
      <c r="AR189" s="17" t="s">
        <v>167</v>
      </c>
      <c r="AT189" s="17" t="s">
        <v>164</v>
      </c>
      <c r="AU189" s="17" t="s">
        <v>90</v>
      </c>
      <c r="AY189" s="17" t="s">
        <v>163</v>
      </c>
      <c r="BE189" s="141">
        <f t="shared" si="6"/>
        <v>0</v>
      </c>
      <c r="BF189" s="141">
        <f t="shared" si="7"/>
        <v>0</v>
      </c>
      <c r="BG189" s="141">
        <f t="shared" si="8"/>
        <v>0</v>
      </c>
      <c r="BH189" s="141">
        <f t="shared" si="9"/>
        <v>0</v>
      </c>
      <c r="BI189" s="141">
        <f t="shared" si="10"/>
        <v>0</v>
      </c>
      <c r="BJ189" s="17" t="s">
        <v>90</v>
      </c>
      <c r="BK189" s="142">
        <f t="shared" si="11"/>
        <v>0</v>
      </c>
      <c r="BL189" s="17" t="s">
        <v>167</v>
      </c>
      <c r="BM189" s="17" t="s">
        <v>321</v>
      </c>
    </row>
    <row r="190" spans="2:65" s="1" customFormat="1" ht="31.5" customHeight="1">
      <c r="B190" s="133"/>
      <c r="C190" s="134" t="s">
        <v>322</v>
      </c>
      <c r="D190" s="188" t="s">
        <v>323</v>
      </c>
      <c r="E190" s="189"/>
      <c r="F190" s="189"/>
      <c r="G190" s="189"/>
      <c r="H190" s="189"/>
      <c r="I190" s="190"/>
      <c r="J190" s="135" t="s">
        <v>200</v>
      </c>
      <c r="K190" s="136">
        <v>41.527999999999999</v>
      </c>
      <c r="L190" s="217"/>
      <c r="M190" s="217"/>
      <c r="N190" s="217"/>
      <c r="O190" s="217"/>
      <c r="P190" s="217"/>
      <c r="Q190" s="217"/>
      <c r="R190" s="137"/>
      <c r="T190" s="138"/>
      <c r="U190" s="40"/>
      <c r="V190" s="139"/>
      <c r="W190" s="139"/>
      <c r="X190" s="139"/>
      <c r="Y190" s="139"/>
      <c r="Z190" s="139"/>
      <c r="AA190" s="140"/>
      <c r="AD190" s="217"/>
      <c r="AE190" s="217"/>
      <c r="AR190" s="17" t="s">
        <v>167</v>
      </c>
      <c r="AT190" s="17" t="s">
        <v>164</v>
      </c>
      <c r="AU190" s="17" t="s">
        <v>90</v>
      </c>
      <c r="AY190" s="17" t="s">
        <v>163</v>
      </c>
      <c r="BE190" s="141">
        <f t="shared" si="6"/>
        <v>0</v>
      </c>
      <c r="BF190" s="141">
        <f t="shared" si="7"/>
        <v>0</v>
      </c>
      <c r="BG190" s="141">
        <f t="shared" si="8"/>
        <v>0</v>
      </c>
      <c r="BH190" s="141">
        <f t="shared" si="9"/>
        <v>0</v>
      </c>
      <c r="BI190" s="141">
        <f t="shared" si="10"/>
        <v>0</v>
      </c>
      <c r="BJ190" s="17" t="s">
        <v>90</v>
      </c>
      <c r="BK190" s="142">
        <f t="shared" si="11"/>
        <v>0</v>
      </c>
      <c r="BL190" s="17" t="s">
        <v>167</v>
      </c>
      <c r="BM190" s="17" t="s">
        <v>324</v>
      </c>
    </row>
    <row r="191" spans="2:65" s="1" customFormat="1" ht="31.5" customHeight="1">
      <c r="B191" s="133"/>
      <c r="C191" s="134" t="s">
        <v>325</v>
      </c>
      <c r="D191" s="188" t="s">
        <v>326</v>
      </c>
      <c r="E191" s="189"/>
      <c r="F191" s="189"/>
      <c r="G191" s="189"/>
      <c r="H191" s="189"/>
      <c r="I191" s="190"/>
      <c r="J191" s="135" t="s">
        <v>200</v>
      </c>
      <c r="K191" s="136">
        <v>5.3630000000000004</v>
      </c>
      <c r="L191" s="217"/>
      <c r="M191" s="217"/>
      <c r="N191" s="217"/>
      <c r="O191" s="217"/>
      <c r="P191" s="217"/>
      <c r="Q191" s="217"/>
      <c r="R191" s="137"/>
      <c r="T191" s="138"/>
      <c r="U191" s="40"/>
      <c r="V191" s="139"/>
      <c r="W191" s="139"/>
      <c r="X191" s="139"/>
      <c r="Y191" s="139"/>
      <c r="Z191" s="139"/>
      <c r="AA191" s="140"/>
      <c r="AD191" s="217"/>
      <c r="AE191" s="217"/>
      <c r="AR191" s="17" t="s">
        <v>167</v>
      </c>
      <c r="AT191" s="17" t="s">
        <v>164</v>
      </c>
      <c r="AU191" s="17" t="s">
        <v>90</v>
      </c>
      <c r="AY191" s="17" t="s">
        <v>163</v>
      </c>
      <c r="BE191" s="141">
        <f t="shared" si="6"/>
        <v>0</v>
      </c>
      <c r="BF191" s="141">
        <f t="shared" si="7"/>
        <v>0</v>
      </c>
      <c r="BG191" s="141">
        <f t="shared" si="8"/>
        <v>0</v>
      </c>
      <c r="BH191" s="141">
        <f t="shared" si="9"/>
        <v>0</v>
      </c>
      <c r="BI191" s="141">
        <f t="shared" si="10"/>
        <v>0</v>
      </c>
      <c r="BJ191" s="17" t="s">
        <v>90</v>
      </c>
      <c r="BK191" s="142">
        <f t="shared" si="11"/>
        <v>0</v>
      </c>
      <c r="BL191" s="17" t="s">
        <v>167</v>
      </c>
      <c r="BM191" s="17" t="s">
        <v>327</v>
      </c>
    </row>
    <row r="192" spans="2:65" s="1" customFormat="1" ht="31.5" customHeight="1">
      <c r="B192" s="133"/>
      <c r="C192" s="134" t="s">
        <v>328</v>
      </c>
      <c r="D192" s="188" t="s">
        <v>329</v>
      </c>
      <c r="E192" s="189"/>
      <c r="F192" s="189"/>
      <c r="G192" s="189"/>
      <c r="H192" s="189"/>
      <c r="I192" s="190"/>
      <c r="J192" s="135" t="s">
        <v>254</v>
      </c>
      <c r="K192" s="136">
        <v>5</v>
      </c>
      <c r="L192" s="217"/>
      <c r="M192" s="217"/>
      <c r="N192" s="217"/>
      <c r="O192" s="217"/>
      <c r="P192" s="217"/>
      <c r="Q192" s="217"/>
      <c r="R192" s="137"/>
      <c r="T192" s="138"/>
      <c r="U192" s="40"/>
      <c r="V192" s="139"/>
      <c r="W192" s="139"/>
      <c r="X192" s="139"/>
      <c r="Y192" s="139"/>
      <c r="Z192" s="139"/>
      <c r="AA192" s="140"/>
      <c r="AD192" s="217"/>
      <c r="AE192" s="217"/>
      <c r="AR192" s="17" t="s">
        <v>167</v>
      </c>
      <c r="AT192" s="17" t="s">
        <v>164</v>
      </c>
      <c r="AU192" s="17" t="s">
        <v>90</v>
      </c>
      <c r="AY192" s="17" t="s">
        <v>163</v>
      </c>
      <c r="BE192" s="141">
        <f t="shared" si="6"/>
        <v>0</v>
      </c>
      <c r="BF192" s="141">
        <f t="shared" si="7"/>
        <v>0</v>
      </c>
      <c r="BG192" s="141">
        <f t="shared" si="8"/>
        <v>0</v>
      </c>
      <c r="BH192" s="141">
        <f t="shared" si="9"/>
        <v>0</v>
      </c>
      <c r="BI192" s="141">
        <f t="shared" si="10"/>
        <v>0</v>
      </c>
      <c r="BJ192" s="17" t="s">
        <v>90</v>
      </c>
      <c r="BK192" s="142">
        <f t="shared" si="11"/>
        <v>0</v>
      </c>
      <c r="BL192" s="17" t="s">
        <v>167</v>
      </c>
      <c r="BM192" s="17" t="s">
        <v>330</v>
      </c>
    </row>
    <row r="193" spans="2:65" s="1" customFormat="1" ht="31.5" customHeight="1">
      <c r="B193" s="133"/>
      <c r="C193" s="134" t="s">
        <v>331</v>
      </c>
      <c r="D193" s="188" t="s">
        <v>332</v>
      </c>
      <c r="E193" s="189"/>
      <c r="F193" s="189"/>
      <c r="G193" s="189"/>
      <c r="H193" s="189"/>
      <c r="I193" s="190"/>
      <c r="J193" s="135" t="s">
        <v>333</v>
      </c>
      <c r="K193" s="136">
        <v>34</v>
      </c>
      <c r="L193" s="217"/>
      <c r="M193" s="217"/>
      <c r="N193" s="217"/>
      <c r="O193" s="217"/>
      <c r="P193" s="217"/>
      <c r="Q193" s="217"/>
      <c r="R193" s="137"/>
      <c r="T193" s="138"/>
      <c r="U193" s="40"/>
      <c r="V193" s="139"/>
      <c r="W193" s="139"/>
      <c r="X193" s="139"/>
      <c r="Y193" s="139"/>
      <c r="Z193" s="139"/>
      <c r="AA193" s="140"/>
      <c r="AD193" s="217"/>
      <c r="AE193" s="217"/>
      <c r="AR193" s="17" t="s">
        <v>167</v>
      </c>
      <c r="AT193" s="17" t="s">
        <v>164</v>
      </c>
      <c r="AU193" s="17" t="s">
        <v>90</v>
      </c>
      <c r="AY193" s="17" t="s">
        <v>163</v>
      </c>
      <c r="BE193" s="141">
        <f t="shared" si="6"/>
        <v>0</v>
      </c>
      <c r="BF193" s="141">
        <f t="shared" si="7"/>
        <v>0</v>
      </c>
      <c r="BG193" s="141">
        <f t="shared" si="8"/>
        <v>0</v>
      </c>
      <c r="BH193" s="141">
        <f t="shared" si="9"/>
        <v>0</v>
      </c>
      <c r="BI193" s="141">
        <f t="shared" si="10"/>
        <v>0</v>
      </c>
      <c r="BJ193" s="17" t="s">
        <v>90</v>
      </c>
      <c r="BK193" s="142">
        <f t="shared" si="11"/>
        <v>0</v>
      </c>
      <c r="BL193" s="17" t="s">
        <v>167</v>
      </c>
      <c r="BM193" s="17" t="s">
        <v>334</v>
      </c>
    </row>
    <row r="194" spans="2:65" s="1" customFormat="1" ht="31.5" customHeight="1">
      <c r="B194" s="133"/>
      <c r="C194" s="134" t="s">
        <v>335</v>
      </c>
      <c r="D194" s="188" t="s">
        <v>336</v>
      </c>
      <c r="E194" s="189"/>
      <c r="F194" s="189"/>
      <c r="G194" s="189"/>
      <c r="H194" s="189"/>
      <c r="I194" s="190"/>
      <c r="J194" s="135" t="s">
        <v>254</v>
      </c>
      <c r="K194" s="136">
        <v>2</v>
      </c>
      <c r="L194" s="217"/>
      <c r="M194" s="217"/>
      <c r="N194" s="217"/>
      <c r="O194" s="217"/>
      <c r="P194" s="217"/>
      <c r="Q194" s="217"/>
      <c r="R194" s="137"/>
      <c r="T194" s="138"/>
      <c r="U194" s="40"/>
      <c r="V194" s="139"/>
      <c r="W194" s="139"/>
      <c r="X194" s="139"/>
      <c r="Y194" s="139"/>
      <c r="Z194" s="139"/>
      <c r="AA194" s="140"/>
      <c r="AD194" s="217"/>
      <c r="AE194" s="217"/>
      <c r="AR194" s="17" t="s">
        <v>167</v>
      </c>
      <c r="AT194" s="17" t="s">
        <v>164</v>
      </c>
      <c r="AU194" s="17" t="s">
        <v>90</v>
      </c>
      <c r="AY194" s="17" t="s">
        <v>163</v>
      </c>
      <c r="BE194" s="141">
        <f t="shared" si="6"/>
        <v>0</v>
      </c>
      <c r="BF194" s="141">
        <f t="shared" si="7"/>
        <v>0</v>
      </c>
      <c r="BG194" s="141">
        <f t="shared" si="8"/>
        <v>0</v>
      </c>
      <c r="BH194" s="141">
        <f t="shared" si="9"/>
        <v>0</v>
      </c>
      <c r="BI194" s="141">
        <f t="shared" si="10"/>
        <v>0</v>
      </c>
      <c r="BJ194" s="17" t="s">
        <v>90</v>
      </c>
      <c r="BK194" s="142">
        <f t="shared" si="11"/>
        <v>0</v>
      </c>
      <c r="BL194" s="17" t="s">
        <v>167</v>
      </c>
      <c r="BM194" s="17" t="s">
        <v>337</v>
      </c>
    </row>
    <row r="195" spans="2:65" s="1" customFormat="1" ht="31.5" customHeight="1">
      <c r="B195" s="133"/>
      <c r="C195" s="134" t="s">
        <v>338</v>
      </c>
      <c r="D195" s="188" t="s">
        <v>339</v>
      </c>
      <c r="E195" s="189"/>
      <c r="F195" s="189"/>
      <c r="G195" s="189"/>
      <c r="H195" s="189"/>
      <c r="I195" s="190"/>
      <c r="J195" s="135" t="s">
        <v>254</v>
      </c>
      <c r="K195" s="136">
        <v>1</v>
      </c>
      <c r="L195" s="217"/>
      <c r="M195" s="217"/>
      <c r="N195" s="217"/>
      <c r="O195" s="217"/>
      <c r="P195" s="217"/>
      <c r="Q195" s="217"/>
      <c r="R195" s="137"/>
      <c r="T195" s="138"/>
      <c r="U195" s="40"/>
      <c r="V195" s="139"/>
      <c r="W195" s="139"/>
      <c r="X195" s="139"/>
      <c r="Y195" s="139"/>
      <c r="Z195" s="139"/>
      <c r="AA195" s="140"/>
      <c r="AD195" s="217"/>
      <c r="AE195" s="217"/>
      <c r="AR195" s="17" t="s">
        <v>167</v>
      </c>
      <c r="AT195" s="17" t="s">
        <v>164</v>
      </c>
      <c r="AU195" s="17" t="s">
        <v>90</v>
      </c>
      <c r="AY195" s="17" t="s">
        <v>163</v>
      </c>
      <c r="BE195" s="141">
        <f t="shared" si="6"/>
        <v>0</v>
      </c>
      <c r="BF195" s="141">
        <f t="shared" si="7"/>
        <v>0</v>
      </c>
      <c r="BG195" s="141">
        <f t="shared" si="8"/>
        <v>0</v>
      </c>
      <c r="BH195" s="141">
        <f t="shared" si="9"/>
        <v>0</v>
      </c>
      <c r="BI195" s="141">
        <f t="shared" si="10"/>
        <v>0</v>
      </c>
      <c r="BJ195" s="17" t="s">
        <v>90</v>
      </c>
      <c r="BK195" s="142">
        <f t="shared" si="11"/>
        <v>0</v>
      </c>
      <c r="BL195" s="17" t="s">
        <v>167</v>
      </c>
      <c r="BM195" s="17" t="s">
        <v>340</v>
      </c>
    </row>
    <row r="196" spans="2:65" s="1" customFormat="1" ht="31.5" customHeight="1">
      <c r="B196" s="133"/>
      <c r="C196" s="134" t="s">
        <v>341</v>
      </c>
      <c r="D196" s="188" t="s">
        <v>342</v>
      </c>
      <c r="E196" s="189"/>
      <c r="F196" s="189"/>
      <c r="G196" s="189"/>
      <c r="H196" s="189"/>
      <c r="I196" s="190"/>
      <c r="J196" s="135" t="s">
        <v>254</v>
      </c>
      <c r="K196" s="136">
        <v>9</v>
      </c>
      <c r="L196" s="217"/>
      <c r="M196" s="217"/>
      <c r="N196" s="217"/>
      <c r="O196" s="217"/>
      <c r="P196" s="217"/>
      <c r="Q196" s="217"/>
      <c r="R196" s="137"/>
      <c r="T196" s="138"/>
      <c r="U196" s="40"/>
      <c r="V196" s="139"/>
      <c r="W196" s="139"/>
      <c r="X196" s="139"/>
      <c r="Y196" s="139"/>
      <c r="Z196" s="139"/>
      <c r="AA196" s="140"/>
      <c r="AD196" s="217"/>
      <c r="AE196" s="217"/>
      <c r="AR196" s="17" t="s">
        <v>167</v>
      </c>
      <c r="AT196" s="17" t="s">
        <v>164</v>
      </c>
      <c r="AU196" s="17" t="s">
        <v>90</v>
      </c>
      <c r="AY196" s="17" t="s">
        <v>163</v>
      </c>
      <c r="BE196" s="141">
        <f t="shared" si="6"/>
        <v>0</v>
      </c>
      <c r="BF196" s="141">
        <f t="shared" si="7"/>
        <v>0</v>
      </c>
      <c r="BG196" s="141">
        <f t="shared" si="8"/>
        <v>0</v>
      </c>
      <c r="BH196" s="141">
        <f t="shared" si="9"/>
        <v>0</v>
      </c>
      <c r="BI196" s="141">
        <f t="shared" si="10"/>
        <v>0</v>
      </c>
      <c r="BJ196" s="17" t="s">
        <v>90</v>
      </c>
      <c r="BK196" s="142">
        <f t="shared" si="11"/>
        <v>0</v>
      </c>
      <c r="BL196" s="17" t="s">
        <v>167</v>
      </c>
      <c r="BM196" s="17" t="s">
        <v>343</v>
      </c>
    </row>
    <row r="197" spans="2:65" s="1" customFormat="1" ht="31.5" customHeight="1">
      <c r="B197" s="133"/>
      <c r="C197" s="134" t="s">
        <v>344</v>
      </c>
      <c r="D197" s="188" t="s">
        <v>345</v>
      </c>
      <c r="E197" s="189"/>
      <c r="F197" s="189"/>
      <c r="G197" s="189"/>
      <c r="H197" s="189"/>
      <c r="I197" s="190"/>
      <c r="J197" s="135" t="s">
        <v>254</v>
      </c>
      <c r="K197" s="136">
        <v>1</v>
      </c>
      <c r="L197" s="217"/>
      <c r="M197" s="217"/>
      <c r="N197" s="217"/>
      <c r="O197" s="217"/>
      <c r="P197" s="217"/>
      <c r="Q197" s="217"/>
      <c r="R197" s="137"/>
      <c r="T197" s="138"/>
      <c r="U197" s="40"/>
      <c r="V197" s="139"/>
      <c r="W197" s="139"/>
      <c r="X197" s="139"/>
      <c r="Y197" s="139"/>
      <c r="Z197" s="139"/>
      <c r="AA197" s="140"/>
      <c r="AD197" s="217"/>
      <c r="AE197" s="217"/>
      <c r="AR197" s="17" t="s">
        <v>167</v>
      </c>
      <c r="AT197" s="17" t="s">
        <v>164</v>
      </c>
      <c r="AU197" s="17" t="s">
        <v>90</v>
      </c>
      <c r="AY197" s="17" t="s">
        <v>163</v>
      </c>
      <c r="BE197" s="141">
        <f t="shared" si="6"/>
        <v>0</v>
      </c>
      <c r="BF197" s="141">
        <f t="shared" si="7"/>
        <v>0</v>
      </c>
      <c r="BG197" s="141">
        <f t="shared" si="8"/>
        <v>0</v>
      </c>
      <c r="BH197" s="141">
        <f t="shared" si="9"/>
        <v>0</v>
      </c>
      <c r="BI197" s="141">
        <f t="shared" si="10"/>
        <v>0</v>
      </c>
      <c r="BJ197" s="17" t="s">
        <v>90</v>
      </c>
      <c r="BK197" s="142">
        <f t="shared" si="11"/>
        <v>0</v>
      </c>
      <c r="BL197" s="17" t="s">
        <v>167</v>
      </c>
      <c r="BM197" s="17" t="s">
        <v>346</v>
      </c>
    </row>
    <row r="198" spans="2:65" s="1" customFormat="1" ht="31.5" customHeight="1">
      <c r="B198" s="133"/>
      <c r="C198" s="134" t="s">
        <v>347</v>
      </c>
      <c r="D198" s="188" t="s">
        <v>348</v>
      </c>
      <c r="E198" s="189"/>
      <c r="F198" s="189"/>
      <c r="G198" s="189"/>
      <c r="H198" s="189"/>
      <c r="I198" s="190"/>
      <c r="J198" s="135" t="s">
        <v>166</v>
      </c>
      <c r="K198" s="136">
        <v>0.92700000000000005</v>
      </c>
      <c r="L198" s="217"/>
      <c r="M198" s="217"/>
      <c r="N198" s="217"/>
      <c r="O198" s="217"/>
      <c r="P198" s="217"/>
      <c r="Q198" s="217"/>
      <c r="R198" s="137"/>
      <c r="T198" s="138"/>
      <c r="U198" s="40"/>
      <c r="V198" s="139"/>
      <c r="W198" s="139"/>
      <c r="X198" s="139"/>
      <c r="Y198" s="139"/>
      <c r="Z198" s="139"/>
      <c r="AA198" s="140"/>
      <c r="AD198" s="217"/>
      <c r="AE198" s="217"/>
      <c r="AR198" s="17" t="s">
        <v>167</v>
      </c>
      <c r="AT198" s="17" t="s">
        <v>164</v>
      </c>
      <c r="AU198" s="17" t="s">
        <v>90</v>
      </c>
      <c r="AY198" s="17" t="s">
        <v>163</v>
      </c>
      <c r="BE198" s="141">
        <f t="shared" si="6"/>
        <v>0</v>
      </c>
      <c r="BF198" s="141">
        <f t="shared" si="7"/>
        <v>0</v>
      </c>
      <c r="BG198" s="141">
        <f t="shared" si="8"/>
        <v>0</v>
      </c>
      <c r="BH198" s="141">
        <f t="shared" si="9"/>
        <v>0</v>
      </c>
      <c r="BI198" s="141">
        <f t="shared" si="10"/>
        <v>0</v>
      </c>
      <c r="BJ198" s="17" t="s">
        <v>90</v>
      </c>
      <c r="BK198" s="142">
        <f t="shared" si="11"/>
        <v>0</v>
      </c>
      <c r="BL198" s="17" t="s">
        <v>167</v>
      </c>
      <c r="BM198" s="17" t="s">
        <v>349</v>
      </c>
    </row>
    <row r="199" spans="2:65" s="1" customFormat="1" ht="31.5" customHeight="1">
      <c r="B199" s="133"/>
      <c r="C199" s="134" t="s">
        <v>350</v>
      </c>
      <c r="D199" s="188" t="s">
        <v>351</v>
      </c>
      <c r="E199" s="189"/>
      <c r="F199" s="189"/>
      <c r="G199" s="189"/>
      <c r="H199" s="189"/>
      <c r="I199" s="190"/>
      <c r="J199" s="135" t="s">
        <v>166</v>
      </c>
      <c r="K199" s="136">
        <v>0.89700000000000002</v>
      </c>
      <c r="L199" s="217"/>
      <c r="M199" s="217"/>
      <c r="N199" s="217"/>
      <c r="O199" s="217"/>
      <c r="P199" s="217"/>
      <c r="Q199" s="217"/>
      <c r="R199" s="137"/>
      <c r="T199" s="138"/>
      <c r="U199" s="40"/>
      <c r="V199" s="139"/>
      <c r="W199" s="139"/>
      <c r="X199" s="139"/>
      <c r="Y199" s="139"/>
      <c r="Z199" s="139"/>
      <c r="AA199" s="140"/>
      <c r="AD199" s="217"/>
      <c r="AE199" s="217"/>
      <c r="AR199" s="17" t="s">
        <v>167</v>
      </c>
      <c r="AT199" s="17" t="s">
        <v>164</v>
      </c>
      <c r="AU199" s="17" t="s">
        <v>90</v>
      </c>
      <c r="AY199" s="17" t="s">
        <v>163</v>
      </c>
      <c r="BE199" s="141">
        <f t="shared" si="6"/>
        <v>0</v>
      </c>
      <c r="BF199" s="141">
        <f t="shared" si="7"/>
        <v>0</v>
      </c>
      <c r="BG199" s="141">
        <f t="shared" si="8"/>
        <v>0</v>
      </c>
      <c r="BH199" s="141">
        <f t="shared" si="9"/>
        <v>0</v>
      </c>
      <c r="BI199" s="141">
        <f t="shared" si="10"/>
        <v>0</v>
      </c>
      <c r="BJ199" s="17" t="s">
        <v>90</v>
      </c>
      <c r="BK199" s="142">
        <f t="shared" si="11"/>
        <v>0</v>
      </c>
      <c r="BL199" s="17" t="s">
        <v>167</v>
      </c>
      <c r="BM199" s="17" t="s">
        <v>352</v>
      </c>
    </row>
    <row r="200" spans="2:65" s="1" customFormat="1" ht="31.5" customHeight="1">
      <c r="B200" s="133"/>
      <c r="C200" s="134" t="s">
        <v>353</v>
      </c>
      <c r="D200" s="188" t="s">
        <v>354</v>
      </c>
      <c r="E200" s="189"/>
      <c r="F200" s="189"/>
      <c r="G200" s="189"/>
      <c r="H200" s="189"/>
      <c r="I200" s="190"/>
      <c r="J200" s="135" t="s">
        <v>166</v>
      </c>
      <c r="K200" s="136">
        <v>2.48</v>
      </c>
      <c r="L200" s="217"/>
      <c r="M200" s="217"/>
      <c r="N200" s="217"/>
      <c r="O200" s="217"/>
      <c r="P200" s="217"/>
      <c r="Q200" s="217"/>
      <c r="R200" s="137"/>
      <c r="T200" s="138"/>
      <c r="U200" s="40"/>
      <c r="V200" s="139"/>
      <c r="W200" s="139"/>
      <c r="X200" s="139"/>
      <c r="Y200" s="139"/>
      <c r="Z200" s="139"/>
      <c r="AA200" s="140"/>
      <c r="AD200" s="217"/>
      <c r="AE200" s="217"/>
      <c r="AR200" s="17" t="s">
        <v>167</v>
      </c>
      <c r="AT200" s="17" t="s">
        <v>164</v>
      </c>
      <c r="AU200" s="17" t="s">
        <v>90</v>
      </c>
      <c r="AY200" s="17" t="s">
        <v>163</v>
      </c>
      <c r="BE200" s="141">
        <f t="shared" si="6"/>
        <v>0</v>
      </c>
      <c r="BF200" s="141">
        <f t="shared" si="7"/>
        <v>0</v>
      </c>
      <c r="BG200" s="141">
        <f t="shared" si="8"/>
        <v>0</v>
      </c>
      <c r="BH200" s="141">
        <f t="shared" si="9"/>
        <v>0</v>
      </c>
      <c r="BI200" s="141">
        <f t="shared" si="10"/>
        <v>0</v>
      </c>
      <c r="BJ200" s="17" t="s">
        <v>90</v>
      </c>
      <c r="BK200" s="142">
        <f t="shared" si="11"/>
        <v>0</v>
      </c>
      <c r="BL200" s="17" t="s">
        <v>167</v>
      </c>
      <c r="BM200" s="17" t="s">
        <v>355</v>
      </c>
    </row>
    <row r="201" spans="2:65" s="1" customFormat="1" ht="31.5" customHeight="1">
      <c r="B201" s="133"/>
      <c r="C201" s="134" t="s">
        <v>356</v>
      </c>
      <c r="D201" s="188" t="s">
        <v>357</v>
      </c>
      <c r="E201" s="189"/>
      <c r="F201" s="189"/>
      <c r="G201" s="189"/>
      <c r="H201" s="189"/>
      <c r="I201" s="190"/>
      <c r="J201" s="135" t="s">
        <v>358</v>
      </c>
      <c r="K201" s="136">
        <v>650</v>
      </c>
      <c r="L201" s="217"/>
      <c r="M201" s="217"/>
      <c r="N201" s="217"/>
      <c r="O201" s="217"/>
      <c r="P201" s="217"/>
      <c r="Q201" s="217"/>
      <c r="R201" s="137"/>
      <c r="T201" s="138"/>
      <c r="U201" s="40"/>
      <c r="V201" s="139"/>
      <c r="W201" s="139"/>
      <c r="X201" s="139"/>
      <c r="Y201" s="139"/>
      <c r="Z201" s="139"/>
      <c r="AA201" s="140"/>
      <c r="AD201" s="217"/>
      <c r="AE201" s="217"/>
      <c r="AR201" s="17" t="s">
        <v>167</v>
      </c>
      <c r="AT201" s="17" t="s">
        <v>164</v>
      </c>
      <c r="AU201" s="17" t="s">
        <v>90</v>
      </c>
      <c r="AY201" s="17" t="s">
        <v>163</v>
      </c>
      <c r="BE201" s="141">
        <f t="shared" si="6"/>
        <v>0</v>
      </c>
      <c r="BF201" s="141">
        <f t="shared" si="7"/>
        <v>0</v>
      </c>
      <c r="BG201" s="141">
        <f t="shared" si="8"/>
        <v>0</v>
      </c>
      <c r="BH201" s="141">
        <f t="shared" si="9"/>
        <v>0</v>
      </c>
      <c r="BI201" s="141">
        <f t="shared" si="10"/>
        <v>0</v>
      </c>
      <c r="BJ201" s="17" t="s">
        <v>90</v>
      </c>
      <c r="BK201" s="142">
        <f t="shared" si="11"/>
        <v>0</v>
      </c>
      <c r="BL201" s="17" t="s">
        <v>167</v>
      </c>
      <c r="BM201" s="17" t="s">
        <v>359</v>
      </c>
    </row>
    <row r="202" spans="2:65" s="1" customFormat="1" ht="31.5" customHeight="1">
      <c r="B202" s="133"/>
      <c r="C202" s="134" t="s">
        <v>360</v>
      </c>
      <c r="D202" s="188" t="s">
        <v>361</v>
      </c>
      <c r="E202" s="189"/>
      <c r="F202" s="189"/>
      <c r="G202" s="189"/>
      <c r="H202" s="189"/>
      <c r="I202" s="190"/>
      <c r="J202" s="135" t="s">
        <v>358</v>
      </c>
      <c r="K202" s="136">
        <v>195</v>
      </c>
      <c r="L202" s="217"/>
      <c r="M202" s="217"/>
      <c r="N202" s="217"/>
      <c r="O202" s="217"/>
      <c r="P202" s="217"/>
      <c r="Q202" s="217"/>
      <c r="R202" s="137"/>
      <c r="T202" s="138"/>
      <c r="U202" s="40"/>
      <c r="V202" s="139"/>
      <c r="W202" s="139"/>
      <c r="X202" s="139"/>
      <c r="Y202" s="139"/>
      <c r="Z202" s="139"/>
      <c r="AA202" s="140"/>
      <c r="AD202" s="217"/>
      <c r="AE202" s="217"/>
      <c r="AR202" s="17" t="s">
        <v>167</v>
      </c>
      <c r="AT202" s="17" t="s">
        <v>164</v>
      </c>
      <c r="AU202" s="17" t="s">
        <v>90</v>
      </c>
      <c r="AY202" s="17" t="s">
        <v>163</v>
      </c>
      <c r="BE202" s="141">
        <f t="shared" si="6"/>
        <v>0</v>
      </c>
      <c r="BF202" s="141">
        <f t="shared" si="7"/>
        <v>0</v>
      </c>
      <c r="BG202" s="141">
        <f t="shared" si="8"/>
        <v>0</v>
      </c>
      <c r="BH202" s="141">
        <f t="shared" si="9"/>
        <v>0</v>
      </c>
      <c r="BI202" s="141">
        <f t="shared" si="10"/>
        <v>0</v>
      </c>
      <c r="BJ202" s="17" t="s">
        <v>90</v>
      </c>
      <c r="BK202" s="142">
        <f t="shared" si="11"/>
        <v>0</v>
      </c>
      <c r="BL202" s="17" t="s">
        <v>167</v>
      </c>
      <c r="BM202" s="17" t="s">
        <v>362</v>
      </c>
    </row>
    <row r="203" spans="2:65" s="1" customFormat="1" ht="31.5" customHeight="1">
      <c r="B203" s="133"/>
      <c r="C203" s="134" t="s">
        <v>363</v>
      </c>
      <c r="D203" s="188" t="s">
        <v>364</v>
      </c>
      <c r="E203" s="189"/>
      <c r="F203" s="189"/>
      <c r="G203" s="189"/>
      <c r="H203" s="189"/>
      <c r="I203" s="190"/>
      <c r="J203" s="135" t="s">
        <v>358</v>
      </c>
      <c r="K203" s="136">
        <v>174</v>
      </c>
      <c r="L203" s="217"/>
      <c r="M203" s="217"/>
      <c r="N203" s="217"/>
      <c r="O203" s="217"/>
      <c r="P203" s="217"/>
      <c r="Q203" s="217"/>
      <c r="R203" s="137"/>
      <c r="T203" s="138"/>
      <c r="U203" s="40"/>
      <c r="V203" s="139"/>
      <c r="W203" s="139"/>
      <c r="X203" s="139"/>
      <c r="Y203" s="139"/>
      <c r="Z203" s="139"/>
      <c r="AA203" s="140"/>
      <c r="AD203" s="217"/>
      <c r="AE203" s="217"/>
      <c r="AR203" s="17" t="s">
        <v>167</v>
      </c>
      <c r="AT203" s="17" t="s">
        <v>164</v>
      </c>
      <c r="AU203" s="17" t="s">
        <v>90</v>
      </c>
      <c r="AY203" s="17" t="s">
        <v>163</v>
      </c>
      <c r="BE203" s="141">
        <f t="shared" si="6"/>
        <v>0</v>
      </c>
      <c r="BF203" s="141">
        <f t="shared" si="7"/>
        <v>0</v>
      </c>
      <c r="BG203" s="141">
        <f t="shared" si="8"/>
        <v>0</v>
      </c>
      <c r="BH203" s="141">
        <f t="shared" si="9"/>
        <v>0</v>
      </c>
      <c r="BI203" s="141">
        <f t="shared" si="10"/>
        <v>0</v>
      </c>
      <c r="BJ203" s="17" t="s">
        <v>90</v>
      </c>
      <c r="BK203" s="142">
        <f t="shared" si="11"/>
        <v>0</v>
      </c>
      <c r="BL203" s="17" t="s">
        <v>167</v>
      </c>
      <c r="BM203" s="17" t="s">
        <v>365</v>
      </c>
    </row>
    <row r="204" spans="2:65" s="1" customFormat="1" ht="31.5" customHeight="1">
      <c r="B204" s="133"/>
      <c r="C204" s="134" t="s">
        <v>366</v>
      </c>
      <c r="D204" s="188" t="s">
        <v>367</v>
      </c>
      <c r="E204" s="189"/>
      <c r="F204" s="189"/>
      <c r="G204" s="189"/>
      <c r="H204" s="189"/>
      <c r="I204" s="190"/>
      <c r="J204" s="135" t="s">
        <v>358</v>
      </c>
      <c r="K204" s="136">
        <v>83</v>
      </c>
      <c r="L204" s="217"/>
      <c r="M204" s="217"/>
      <c r="N204" s="217"/>
      <c r="O204" s="217"/>
      <c r="P204" s="217"/>
      <c r="Q204" s="217"/>
      <c r="R204" s="137"/>
      <c r="T204" s="138"/>
      <c r="U204" s="40"/>
      <c r="V204" s="139"/>
      <c r="W204" s="139"/>
      <c r="X204" s="139"/>
      <c r="Y204" s="139"/>
      <c r="Z204" s="139"/>
      <c r="AA204" s="140"/>
      <c r="AD204" s="217"/>
      <c r="AE204" s="217"/>
      <c r="AR204" s="17" t="s">
        <v>167</v>
      </c>
      <c r="AT204" s="17" t="s">
        <v>164</v>
      </c>
      <c r="AU204" s="17" t="s">
        <v>90</v>
      </c>
      <c r="AY204" s="17" t="s">
        <v>163</v>
      </c>
      <c r="BE204" s="141">
        <f t="shared" si="6"/>
        <v>0</v>
      </c>
      <c r="BF204" s="141">
        <f t="shared" si="7"/>
        <v>0</v>
      </c>
      <c r="BG204" s="141">
        <f t="shared" si="8"/>
        <v>0</v>
      </c>
      <c r="BH204" s="141">
        <f t="shared" si="9"/>
        <v>0</v>
      </c>
      <c r="BI204" s="141">
        <f t="shared" si="10"/>
        <v>0</v>
      </c>
      <c r="BJ204" s="17" t="s">
        <v>90</v>
      </c>
      <c r="BK204" s="142">
        <f t="shared" si="11"/>
        <v>0</v>
      </c>
      <c r="BL204" s="17" t="s">
        <v>167</v>
      </c>
      <c r="BM204" s="17" t="s">
        <v>368</v>
      </c>
    </row>
    <row r="205" spans="2:65" s="1" customFormat="1" ht="31.5" customHeight="1">
      <c r="B205" s="133"/>
      <c r="C205" s="134" t="s">
        <v>369</v>
      </c>
      <c r="D205" s="188" t="s">
        <v>370</v>
      </c>
      <c r="E205" s="189"/>
      <c r="F205" s="189"/>
      <c r="G205" s="189"/>
      <c r="H205" s="189"/>
      <c r="I205" s="190"/>
      <c r="J205" s="135" t="s">
        <v>358</v>
      </c>
      <c r="K205" s="136">
        <v>101</v>
      </c>
      <c r="L205" s="217"/>
      <c r="M205" s="217"/>
      <c r="N205" s="217"/>
      <c r="O205" s="217"/>
      <c r="P205" s="217"/>
      <c r="Q205" s="217"/>
      <c r="R205" s="137"/>
      <c r="T205" s="138"/>
      <c r="U205" s="40"/>
      <c r="V205" s="139"/>
      <c r="W205" s="139"/>
      <c r="X205" s="139"/>
      <c r="Y205" s="139"/>
      <c r="Z205" s="139"/>
      <c r="AA205" s="140"/>
      <c r="AD205" s="217"/>
      <c r="AE205" s="217"/>
      <c r="AR205" s="17" t="s">
        <v>167</v>
      </c>
      <c r="AT205" s="17" t="s">
        <v>164</v>
      </c>
      <c r="AU205" s="17" t="s">
        <v>90</v>
      </c>
      <c r="AY205" s="17" t="s">
        <v>163</v>
      </c>
      <c r="BE205" s="141">
        <f t="shared" si="6"/>
        <v>0</v>
      </c>
      <c r="BF205" s="141">
        <f t="shared" si="7"/>
        <v>0</v>
      </c>
      <c r="BG205" s="141">
        <f t="shared" si="8"/>
        <v>0</v>
      </c>
      <c r="BH205" s="141">
        <f t="shared" si="9"/>
        <v>0</v>
      </c>
      <c r="BI205" s="141">
        <f t="shared" si="10"/>
        <v>0</v>
      </c>
      <c r="BJ205" s="17" t="s">
        <v>90</v>
      </c>
      <c r="BK205" s="142">
        <f t="shared" si="11"/>
        <v>0</v>
      </c>
      <c r="BL205" s="17" t="s">
        <v>167</v>
      </c>
      <c r="BM205" s="17" t="s">
        <v>371</v>
      </c>
    </row>
    <row r="206" spans="2:65" s="1" customFormat="1" ht="31.5" customHeight="1">
      <c r="B206" s="133"/>
      <c r="C206" s="134" t="s">
        <v>372</v>
      </c>
      <c r="D206" s="188" t="s">
        <v>373</v>
      </c>
      <c r="E206" s="189"/>
      <c r="F206" s="189"/>
      <c r="G206" s="189"/>
      <c r="H206" s="189"/>
      <c r="I206" s="190"/>
      <c r="J206" s="135" t="s">
        <v>358</v>
      </c>
      <c r="K206" s="136">
        <v>65</v>
      </c>
      <c r="L206" s="217"/>
      <c r="M206" s="217"/>
      <c r="N206" s="217"/>
      <c r="O206" s="217"/>
      <c r="P206" s="217"/>
      <c r="Q206" s="217"/>
      <c r="R206" s="137"/>
      <c r="T206" s="138"/>
      <c r="U206" s="40"/>
      <c r="V206" s="139"/>
      <c r="W206" s="139"/>
      <c r="X206" s="139"/>
      <c r="Y206" s="139"/>
      <c r="Z206" s="139"/>
      <c r="AA206" s="140"/>
      <c r="AD206" s="217"/>
      <c r="AE206" s="217"/>
      <c r="AR206" s="17" t="s">
        <v>167</v>
      </c>
      <c r="AT206" s="17" t="s">
        <v>164</v>
      </c>
      <c r="AU206" s="17" t="s">
        <v>90</v>
      </c>
      <c r="AY206" s="17" t="s">
        <v>163</v>
      </c>
      <c r="BE206" s="141">
        <f t="shared" si="6"/>
        <v>0</v>
      </c>
      <c r="BF206" s="141">
        <f t="shared" si="7"/>
        <v>0</v>
      </c>
      <c r="BG206" s="141">
        <f t="shared" si="8"/>
        <v>0</v>
      </c>
      <c r="BH206" s="141">
        <f t="shared" si="9"/>
        <v>0</v>
      </c>
      <c r="BI206" s="141">
        <f t="shared" si="10"/>
        <v>0</v>
      </c>
      <c r="BJ206" s="17" t="s">
        <v>90</v>
      </c>
      <c r="BK206" s="142">
        <f t="shared" si="11"/>
        <v>0</v>
      </c>
      <c r="BL206" s="17" t="s">
        <v>167</v>
      </c>
      <c r="BM206" s="17" t="s">
        <v>374</v>
      </c>
    </row>
    <row r="207" spans="2:65" s="1" customFormat="1" ht="44.25" customHeight="1">
      <c r="B207" s="133"/>
      <c r="C207" s="134" t="s">
        <v>375</v>
      </c>
      <c r="D207" s="188" t="s">
        <v>376</v>
      </c>
      <c r="E207" s="189"/>
      <c r="F207" s="189"/>
      <c r="G207" s="189"/>
      <c r="H207" s="189"/>
      <c r="I207" s="190"/>
      <c r="J207" s="135" t="s">
        <v>333</v>
      </c>
      <c r="K207" s="136">
        <v>56</v>
      </c>
      <c r="L207" s="217"/>
      <c r="M207" s="217"/>
      <c r="N207" s="217"/>
      <c r="O207" s="217"/>
      <c r="P207" s="217"/>
      <c r="Q207" s="217"/>
      <c r="R207" s="137"/>
      <c r="T207" s="138"/>
      <c r="U207" s="40"/>
      <c r="V207" s="139"/>
      <c r="W207" s="139"/>
      <c r="X207" s="139"/>
      <c r="Y207" s="139"/>
      <c r="Z207" s="139"/>
      <c r="AA207" s="140"/>
      <c r="AD207" s="217"/>
      <c r="AE207" s="217"/>
      <c r="AR207" s="17" t="s">
        <v>167</v>
      </c>
      <c r="AT207" s="17" t="s">
        <v>164</v>
      </c>
      <c r="AU207" s="17" t="s">
        <v>90</v>
      </c>
      <c r="AY207" s="17" t="s">
        <v>163</v>
      </c>
      <c r="BE207" s="141">
        <f t="shared" si="6"/>
        <v>0</v>
      </c>
      <c r="BF207" s="141">
        <f t="shared" si="7"/>
        <v>0</v>
      </c>
      <c r="BG207" s="141">
        <f t="shared" si="8"/>
        <v>0</v>
      </c>
      <c r="BH207" s="141">
        <f t="shared" si="9"/>
        <v>0</v>
      </c>
      <c r="BI207" s="141">
        <f t="shared" si="10"/>
        <v>0</v>
      </c>
      <c r="BJ207" s="17" t="s">
        <v>90</v>
      </c>
      <c r="BK207" s="142">
        <f t="shared" si="11"/>
        <v>0</v>
      </c>
      <c r="BL207" s="17" t="s">
        <v>167</v>
      </c>
      <c r="BM207" s="17" t="s">
        <v>377</v>
      </c>
    </row>
    <row r="208" spans="2:65" s="1" customFormat="1" ht="31.5" customHeight="1">
      <c r="B208" s="133"/>
      <c r="C208" s="134" t="s">
        <v>378</v>
      </c>
      <c r="D208" s="188" t="s">
        <v>379</v>
      </c>
      <c r="E208" s="189"/>
      <c r="F208" s="189"/>
      <c r="G208" s="189"/>
      <c r="H208" s="189"/>
      <c r="I208" s="190"/>
      <c r="J208" s="135" t="s">
        <v>333</v>
      </c>
      <c r="K208" s="136">
        <v>33.18</v>
      </c>
      <c r="L208" s="217"/>
      <c r="M208" s="217"/>
      <c r="N208" s="217"/>
      <c r="O208" s="217"/>
      <c r="P208" s="217"/>
      <c r="Q208" s="217"/>
      <c r="R208" s="137"/>
      <c r="T208" s="138"/>
      <c r="U208" s="40"/>
      <c r="V208" s="139"/>
      <c r="W208" s="139"/>
      <c r="X208" s="139"/>
      <c r="Y208" s="139"/>
      <c r="Z208" s="139"/>
      <c r="AA208" s="140"/>
      <c r="AD208" s="217"/>
      <c r="AE208" s="217"/>
      <c r="AR208" s="17" t="s">
        <v>167</v>
      </c>
      <c r="AT208" s="17" t="s">
        <v>164</v>
      </c>
      <c r="AU208" s="17" t="s">
        <v>90</v>
      </c>
      <c r="AY208" s="17" t="s">
        <v>163</v>
      </c>
      <c r="BE208" s="141">
        <f t="shared" si="6"/>
        <v>0</v>
      </c>
      <c r="BF208" s="141">
        <f t="shared" si="7"/>
        <v>0</v>
      </c>
      <c r="BG208" s="141">
        <f t="shared" si="8"/>
        <v>0</v>
      </c>
      <c r="BH208" s="141">
        <f t="shared" si="9"/>
        <v>0</v>
      </c>
      <c r="BI208" s="141">
        <f t="shared" si="10"/>
        <v>0</v>
      </c>
      <c r="BJ208" s="17" t="s">
        <v>90</v>
      </c>
      <c r="BK208" s="142">
        <f t="shared" si="11"/>
        <v>0</v>
      </c>
      <c r="BL208" s="17" t="s">
        <v>167</v>
      </c>
      <c r="BM208" s="17" t="s">
        <v>380</v>
      </c>
    </row>
    <row r="209" spans="2:65" s="1" customFormat="1" ht="31.5" customHeight="1">
      <c r="B209" s="133"/>
      <c r="C209" s="134" t="s">
        <v>381</v>
      </c>
      <c r="D209" s="188" t="s">
        <v>382</v>
      </c>
      <c r="E209" s="189"/>
      <c r="F209" s="189"/>
      <c r="G209" s="189"/>
      <c r="H209" s="189"/>
      <c r="I209" s="190"/>
      <c r="J209" s="135" t="s">
        <v>200</v>
      </c>
      <c r="K209" s="136">
        <v>375.4</v>
      </c>
      <c r="L209" s="217"/>
      <c r="M209" s="217"/>
      <c r="N209" s="217"/>
      <c r="O209" s="217"/>
      <c r="P209" s="217"/>
      <c r="Q209" s="217"/>
      <c r="R209" s="137"/>
      <c r="T209" s="138"/>
      <c r="U209" s="40"/>
      <c r="V209" s="139"/>
      <c r="W209" s="139"/>
      <c r="X209" s="139"/>
      <c r="Y209" s="139"/>
      <c r="Z209" s="139"/>
      <c r="AA209" s="140"/>
      <c r="AD209" s="217"/>
      <c r="AE209" s="217"/>
      <c r="AR209" s="17" t="s">
        <v>167</v>
      </c>
      <c r="AT209" s="17" t="s">
        <v>164</v>
      </c>
      <c r="AU209" s="17" t="s">
        <v>90</v>
      </c>
      <c r="AY209" s="17" t="s">
        <v>163</v>
      </c>
      <c r="BE209" s="141">
        <f t="shared" si="6"/>
        <v>0</v>
      </c>
      <c r="BF209" s="141">
        <f t="shared" si="7"/>
        <v>0</v>
      </c>
      <c r="BG209" s="141">
        <f t="shared" si="8"/>
        <v>0</v>
      </c>
      <c r="BH209" s="141">
        <f t="shared" si="9"/>
        <v>0</v>
      </c>
      <c r="BI209" s="141">
        <f t="shared" si="10"/>
        <v>0</v>
      </c>
      <c r="BJ209" s="17" t="s">
        <v>90</v>
      </c>
      <c r="BK209" s="142">
        <f t="shared" si="11"/>
        <v>0</v>
      </c>
      <c r="BL209" s="17" t="s">
        <v>167</v>
      </c>
      <c r="BM209" s="17" t="s">
        <v>383</v>
      </c>
    </row>
    <row r="210" spans="2:65" s="1" customFormat="1" ht="31.5" customHeight="1">
      <c r="B210" s="133"/>
      <c r="C210" s="134" t="s">
        <v>384</v>
      </c>
      <c r="D210" s="188" t="s">
        <v>385</v>
      </c>
      <c r="E210" s="189"/>
      <c r="F210" s="189"/>
      <c r="G210" s="189"/>
      <c r="H210" s="189"/>
      <c r="I210" s="190"/>
      <c r="J210" s="135" t="s">
        <v>178</v>
      </c>
      <c r="K210" s="136">
        <v>106.297</v>
      </c>
      <c r="L210" s="217"/>
      <c r="M210" s="217"/>
      <c r="N210" s="217"/>
      <c r="O210" s="217"/>
      <c r="P210" s="217"/>
      <c r="Q210" s="217"/>
      <c r="R210" s="137"/>
      <c r="T210" s="138"/>
      <c r="U210" s="40"/>
      <c r="V210" s="139"/>
      <c r="W210" s="139"/>
      <c r="X210" s="139"/>
      <c r="Y210" s="139"/>
      <c r="Z210" s="139"/>
      <c r="AA210" s="140"/>
      <c r="AD210" s="217"/>
      <c r="AE210" s="217"/>
      <c r="AR210" s="17" t="s">
        <v>167</v>
      </c>
      <c r="AT210" s="17" t="s">
        <v>164</v>
      </c>
      <c r="AU210" s="17" t="s">
        <v>90</v>
      </c>
      <c r="AY210" s="17" t="s">
        <v>163</v>
      </c>
      <c r="BE210" s="141">
        <f t="shared" si="6"/>
        <v>0</v>
      </c>
      <c r="BF210" s="141">
        <f t="shared" si="7"/>
        <v>0</v>
      </c>
      <c r="BG210" s="141">
        <f t="shared" si="8"/>
        <v>0</v>
      </c>
      <c r="BH210" s="141">
        <f t="shared" si="9"/>
        <v>0</v>
      </c>
      <c r="BI210" s="141">
        <f t="shared" si="10"/>
        <v>0</v>
      </c>
      <c r="BJ210" s="17" t="s">
        <v>90</v>
      </c>
      <c r="BK210" s="142">
        <f t="shared" si="11"/>
        <v>0</v>
      </c>
      <c r="BL210" s="17" t="s">
        <v>167</v>
      </c>
      <c r="BM210" s="17" t="s">
        <v>386</v>
      </c>
    </row>
    <row r="211" spans="2:65" s="1" customFormat="1" ht="31.5" customHeight="1">
      <c r="B211" s="133"/>
      <c r="C211" s="134" t="s">
        <v>387</v>
      </c>
      <c r="D211" s="188" t="s">
        <v>388</v>
      </c>
      <c r="E211" s="189"/>
      <c r="F211" s="189"/>
      <c r="G211" s="189"/>
      <c r="H211" s="189"/>
      <c r="I211" s="190"/>
      <c r="J211" s="135" t="s">
        <v>178</v>
      </c>
      <c r="K211" s="136">
        <v>1488.1579999999999</v>
      </c>
      <c r="L211" s="217"/>
      <c r="M211" s="217"/>
      <c r="N211" s="217"/>
      <c r="O211" s="217"/>
      <c r="P211" s="217"/>
      <c r="Q211" s="217"/>
      <c r="R211" s="137"/>
      <c r="T211" s="138"/>
      <c r="U211" s="40"/>
      <c r="V211" s="139"/>
      <c r="W211" s="139"/>
      <c r="X211" s="139"/>
      <c r="Y211" s="139"/>
      <c r="Z211" s="139"/>
      <c r="AA211" s="140"/>
      <c r="AD211" s="217"/>
      <c r="AE211" s="217"/>
      <c r="AR211" s="17" t="s">
        <v>167</v>
      </c>
      <c r="AT211" s="17" t="s">
        <v>164</v>
      </c>
      <c r="AU211" s="17" t="s">
        <v>90</v>
      </c>
      <c r="AY211" s="17" t="s">
        <v>163</v>
      </c>
      <c r="BE211" s="141">
        <f t="shared" si="6"/>
        <v>0</v>
      </c>
      <c r="BF211" s="141">
        <f t="shared" si="7"/>
        <v>0</v>
      </c>
      <c r="BG211" s="141">
        <f t="shared" si="8"/>
        <v>0</v>
      </c>
      <c r="BH211" s="141">
        <f t="shared" si="9"/>
        <v>0</v>
      </c>
      <c r="BI211" s="141">
        <f t="shared" si="10"/>
        <v>0</v>
      </c>
      <c r="BJ211" s="17" t="s">
        <v>90</v>
      </c>
      <c r="BK211" s="142">
        <f t="shared" si="11"/>
        <v>0</v>
      </c>
      <c r="BL211" s="17" t="s">
        <v>167</v>
      </c>
      <c r="BM211" s="17" t="s">
        <v>389</v>
      </c>
    </row>
    <row r="212" spans="2:65" s="1" customFormat="1" ht="22.5" customHeight="1">
      <c r="B212" s="133"/>
      <c r="C212" s="134" t="s">
        <v>390</v>
      </c>
      <c r="D212" s="188" t="s">
        <v>177</v>
      </c>
      <c r="E212" s="189"/>
      <c r="F212" s="189"/>
      <c r="G212" s="189"/>
      <c r="H212" s="189"/>
      <c r="I212" s="190"/>
      <c r="J212" s="135" t="s">
        <v>178</v>
      </c>
      <c r="K212" s="136">
        <v>106.297</v>
      </c>
      <c r="L212" s="217"/>
      <c r="M212" s="217"/>
      <c r="N212" s="217"/>
      <c r="O212" s="217"/>
      <c r="P212" s="217"/>
      <c r="Q212" s="217"/>
      <c r="R212" s="137"/>
      <c r="T212" s="138"/>
      <c r="U212" s="40"/>
      <c r="V212" s="139"/>
      <c r="W212" s="139"/>
      <c r="X212" s="139"/>
      <c r="Y212" s="139"/>
      <c r="Z212" s="139"/>
      <c r="AA212" s="140"/>
      <c r="AD212" s="217"/>
      <c r="AE212" s="217"/>
      <c r="AR212" s="17" t="s">
        <v>167</v>
      </c>
      <c r="AT212" s="17" t="s">
        <v>164</v>
      </c>
      <c r="AU212" s="17" t="s">
        <v>90</v>
      </c>
      <c r="AY212" s="17" t="s">
        <v>163</v>
      </c>
      <c r="BE212" s="141">
        <f t="shared" si="6"/>
        <v>0</v>
      </c>
      <c r="BF212" s="141">
        <f t="shared" si="7"/>
        <v>0</v>
      </c>
      <c r="BG212" s="141">
        <f t="shared" si="8"/>
        <v>0</v>
      </c>
      <c r="BH212" s="141">
        <f t="shared" si="9"/>
        <v>0</v>
      </c>
      <c r="BI212" s="141">
        <f t="shared" si="10"/>
        <v>0</v>
      </c>
      <c r="BJ212" s="17" t="s">
        <v>90</v>
      </c>
      <c r="BK212" s="142">
        <f t="shared" si="11"/>
        <v>0</v>
      </c>
      <c r="BL212" s="17" t="s">
        <v>167</v>
      </c>
      <c r="BM212" s="17" t="s">
        <v>391</v>
      </c>
    </row>
    <row r="213" spans="2:65" s="9" customFormat="1" ht="29.85" customHeight="1">
      <c r="B213" s="122"/>
      <c r="C213" s="123"/>
      <c r="D213" s="132" t="s">
        <v>136</v>
      </c>
      <c r="E213" s="132"/>
      <c r="F213" s="132"/>
      <c r="G213" s="132"/>
      <c r="H213" s="132"/>
      <c r="I213" s="132"/>
      <c r="J213" s="132"/>
      <c r="K213" s="132"/>
      <c r="L213" s="132"/>
      <c r="M213" s="132"/>
      <c r="N213" s="207"/>
      <c r="O213" s="208"/>
      <c r="P213" s="208"/>
      <c r="Q213" s="208"/>
      <c r="R213" s="125"/>
      <c r="T213" s="126"/>
      <c r="U213" s="123"/>
      <c r="V213" s="123"/>
      <c r="W213" s="127"/>
      <c r="X213" s="123"/>
      <c r="Y213" s="127"/>
      <c r="Z213" s="123"/>
      <c r="AA213" s="128"/>
      <c r="AD213" s="132"/>
      <c r="AE213" s="132"/>
      <c r="AF213" s="1"/>
      <c r="AR213" s="129" t="s">
        <v>77</v>
      </c>
      <c r="AT213" s="130" t="s">
        <v>71</v>
      </c>
      <c r="AU213" s="130" t="s">
        <v>77</v>
      </c>
      <c r="AY213" s="129" t="s">
        <v>163</v>
      </c>
      <c r="BK213" s="131">
        <f>BK214</f>
        <v>0</v>
      </c>
    </row>
    <row r="214" spans="2:65" s="1" customFormat="1" ht="31.5" customHeight="1">
      <c r="B214" s="133"/>
      <c r="C214" s="134" t="s">
        <v>392</v>
      </c>
      <c r="D214" s="188" t="s">
        <v>393</v>
      </c>
      <c r="E214" s="189"/>
      <c r="F214" s="189"/>
      <c r="G214" s="189"/>
      <c r="H214" s="189"/>
      <c r="I214" s="190"/>
      <c r="J214" s="135" t="s">
        <v>178</v>
      </c>
      <c r="K214" s="136">
        <v>58.156999999999996</v>
      </c>
      <c r="L214" s="217"/>
      <c r="M214" s="217"/>
      <c r="N214" s="217"/>
      <c r="O214" s="217"/>
      <c r="P214" s="217"/>
      <c r="Q214" s="217"/>
      <c r="R214" s="137"/>
      <c r="T214" s="138"/>
      <c r="U214" s="40"/>
      <c r="V214" s="139"/>
      <c r="W214" s="139"/>
      <c r="X214" s="139"/>
      <c r="Y214" s="139"/>
      <c r="Z214" s="139"/>
      <c r="AA214" s="140"/>
      <c r="AD214" s="217"/>
      <c r="AE214" s="217"/>
      <c r="AR214" s="17" t="s">
        <v>167</v>
      </c>
      <c r="AT214" s="17" t="s">
        <v>164</v>
      </c>
      <c r="AU214" s="17" t="s">
        <v>90</v>
      </c>
      <c r="AY214" s="17" t="s">
        <v>163</v>
      </c>
      <c r="BE214" s="141">
        <f>IF(U214="základná",N214,0)</f>
        <v>0</v>
      </c>
      <c r="BF214" s="141">
        <f>IF(U214="znížená",N214,0)</f>
        <v>0</v>
      </c>
      <c r="BG214" s="141">
        <f>IF(U214="zákl. prenesená",N214,0)</f>
        <v>0</v>
      </c>
      <c r="BH214" s="141">
        <f>IF(U214="zníž. prenesená",N214,0)</f>
        <v>0</v>
      </c>
      <c r="BI214" s="141">
        <f>IF(U214="nulová",N214,0)</f>
        <v>0</v>
      </c>
      <c r="BJ214" s="17" t="s">
        <v>90</v>
      </c>
      <c r="BK214" s="142">
        <f>ROUND(L214*K214,3)</f>
        <v>0</v>
      </c>
      <c r="BL214" s="17" t="s">
        <v>167</v>
      </c>
      <c r="BM214" s="17" t="s">
        <v>394</v>
      </c>
    </row>
    <row r="215" spans="2:65" s="9" customFormat="1" ht="37.35" customHeight="1">
      <c r="B215" s="122"/>
      <c r="C215" s="123"/>
      <c r="D215" s="124" t="s">
        <v>137</v>
      </c>
      <c r="E215" s="124"/>
      <c r="F215" s="124"/>
      <c r="G215" s="124"/>
      <c r="H215" s="124"/>
      <c r="I215" s="124"/>
      <c r="J215" s="124"/>
      <c r="K215" s="124"/>
      <c r="L215" s="124"/>
      <c r="M215" s="124"/>
      <c r="N215" s="219"/>
      <c r="O215" s="220"/>
      <c r="P215" s="220"/>
      <c r="Q215" s="220"/>
      <c r="R215" s="125"/>
      <c r="T215" s="126"/>
      <c r="U215" s="123"/>
      <c r="V215" s="123"/>
      <c r="W215" s="127"/>
      <c r="X215" s="123"/>
      <c r="Y215" s="127"/>
      <c r="Z215" s="123"/>
      <c r="AA215" s="128"/>
      <c r="AD215" s="124"/>
      <c r="AE215" s="124"/>
      <c r="AF215" s="1"/>
      <c r="AR215" s="129" t="s">
        <v>90</v>
      </c>
      <c r="AT215" s="130" t="s">
        <v>71</v>
      </c>
      <c r="AU215" s="130" t="s">
        <v>72</v>
      </c>
      <c r="AY215" s="129" t="s">
        <v>163</v>
      </c>
      <c r="BK215" s="131">
        <f>BK216+BK220+BK234+BK238+BK257+BK283+BK289+BK295+BK306+BK309+BK313</f>
        <v>0</v>
      </c>
    </row>
    <row r="216" spans="2:65" s="9" customFormat="1" ht="19.899999999999999" customHeight="1">
      <c r="B216" s="122"/>
      <c r="C216" s="123"/>
      <c r="D216" s="132" t="s">
        <v>138</v>
      </c>
      <c r="E216" s="132"/>
      <c r="F216" s="132"/>
      <c r="G216" s="132"/>
      <c r="H216" s="132"/>
      <c r="I216" s="132"/>
      <c r="J216" s="132"/>
      <c r="K216" s="132"/>
      <c r="L216" s="132"/>
      <c r="M216" s="132"/>
      <c r="N216" s="205"/>
      <c r="O216" s="206"/>
      <c r="P216" s="206"/>
      <c r="Q216" s="206"/>
      <c r="R216" s="125"/>
      <c r="T216" s="126"/>
      <c r="U216" s="123"/>
      <c r="V216" s="123"/>
      <c r="W216" s="127"/>
      <c r="X216" s="123"/>
      <c r="Y216" s="127"/>
      <c r="Z216" s="123"/>
      <c r="AA216" s="128"/>
      <c r="AD216" s="132"/>
      <c r="AE216" s="132"/>
      <c r="AF216" s="1"/>
      <c r="AR216" s="129" t="s">
        <v>90</v>
      </c>
      <c r="AT216" s="130" t="s">
        <v>71</v>
      </c>
      <c r="AU216" s="130" t="s">
        <v>77</v>
      </c>
      <c r="AY216" s="129" t="s">
        <v>163</v>
      </c>
      <c r="BK216" s="131">
        <f>SUM(BK217:BK219)</f>
        <v>0</v>
      </c>
    </row>
    <row r="217" spans="2:65" s="1" customFormat="1" ht="44.25" customHeight="1">
      <c r="B217" s="133"/>
      <c r="C217" s="134" t="s">
        <v>395</v>
      </c>
      <c r="D217" s="194" t="s">
        <v>671</v>
      </c>
      <c r="E217" s="195"/>
      <c r="F217" s="195"/>
      <c r="G217" s="195"/>
      <c r="H217" s="195"/>
      <c r="I217" s="196"/>
      <c r="J217" s="135" t="s">
        <v>200</v>
      </c>
      <c r="K217" s="136">
        <v>163.06</v>
      </c>
      <c r="L217" s="217"/>
      <c r="M217" s="217"/>
      <c r="N217" s="217"/>
      <c r="O217" s="217"/>
      <c r="P217" s="217"/>
      <c r="Q217" s="217"/>
      <c r="R217" s="137"/>
      <c r="T217" s="138"/>
      <c r="U217" s="40"/>
      <c r="V217" s="139"/>
      <c r="W217" s="139"/>
      <c r="X217" s="139"/>
      <c r="Y217" s="139"/>
      <c r="Z217" s="139"/>
      <c r="AA217" s="140"/>
      <c r="AD217" s="217"/>
      <c r="AE217" s="217"/>
      <c r="AR217" s="17" t="s">
        <v>211</v>
      </c>
      <c r="AT217" s="17" t="s">
        <v>164</v>
      </c>
      <c r="AU217" s="17" t="s">
        <v>90</v>
      </c>
      <c r="AY217" s="17" t="s">
        <v>163</v>
      </c>
      <c r="BE217" s="141">
        <f>IF(U217="základná",N217,0)</f>
        <v>0</v>
      </c>
      <c r="BF217" s="141">
        <f>IF(U217="znížená",N217,0)</f>
        <v>0</v>
      </c>
      <c r="BG217" s="141">
        <f>IF(U217="zákl. prenesená",N217,0)</f>
        <v>0</v>
      </c>
      <c r="BH217" s="141">
        <f>IF(U217="zníž. prenesená",N217,0)</f>
        <v>0</v>
      </c>
      <c r="BI217" s="141">
        <f>IF(U217="nulová",N217,0)</f>
        <v>0</v>
      </c>
      <c r="BJ217" s="17" t="s">
        <v>90</v>
      </c>
      <c r="BK217" s="142">
        <f>ROUND(L217*K217,3)</f>
        <v>0</v>
      </c>
      <c r="BL217" s="17" t="s">
        <v>211</v>
      </c>
      <c r="BM217" s="17" t="s">
        <v>396</v>
      </c>
    </row>
    <row r="218" spans="2:65" s="1" customFormat="1" ht="44.25" customHeight="1">
      <c r="B218" s="133"/>
      <c r="C218" s="134" t="s">
        <v>397</v>
      </c>
      <c r="D218" s="194" t="s">
        <v>672</v>
      </c>
      <c r="E218" s="195"/>
      <c r="F218" s="195"/>
      <c r="G218" s="195"/>
      <c r="H218" s="195"/>
      <c r="I218" s="196"/>
      <c r="J218" s="135" t="s">
        <v>200</v>
      </c>
      <c r="K218" s="136">
        <v>5.3360000000000003</v>
      </c>
      <c r="L218" s="217"/>
      <c r="M218" s="217"/>
      <c r="N218" s="217"/>
      <c r="O218" s="217"/>
      <c r="P218" s="217"/>
      <c r="Q218" s="217"/>
      <c r="R218" s="137"/>
      <c r="T218" s="138"/>
      <c r="U218" s="40"/>
      <c r="V218" s="139"/>
      <c r="W218" s="139"/>
      <c r="X218" s="139"/>
      <c r="Y218" s="139"/>
      <c r="Z218" s="139"/>
      <c r="AA218" s="140"/>
      <c r="AD218" s="217"/>
      <c r="AE218" s="217"/>
      <c r="AR218" s="17" t="s">
        <v>211</v>
      </c>
      <c r="AT218" s="17" t="s">
        <v>164</v>
      </c>
      <c r="AU218" s="17" t="s">
        <v>90</v>
      </c>
      <c r="AY218" s="17" t="s">
        <v>163</v>
      </c>
      <c r="BE218" s="141">
        <f>IF(U218="základná",N218,0)</f>
        <v>0</v>
      </c>
      <c r="BF218" s="141">
        <f>IF(U218="znížená",N218,0)</f>
        <v>0</v>
      </c>
      <c r="BG218" s="141">
        <f>IF(U218="zákl. prenesená",N218,0)</f>
        <v>0</v>
      </c>
      <c r="BH218" s="141">
        <f>IF(U218="zníž. prenesená",N218,0)</f>
        <v>0</v>
      </c>
      <c r="BI218" s="141">
        <f>IF(U218="nulová",N218,0)</f>
        <v>0</v>
      </c>
      <c r="BJ218" s="17" t="s">
        <v>90</v>
      </c>
      <c r="BK218" s="142">
        <f>ROUND(L218*K218,3)</f>
        <v>0</v>
      </c>
      <c r="BL218" s="17" t="s">
        <v>211</v>
      </c>
      <c r="BM218" s="17" t="s">
        <v>398</v>
      </c>
    </row>
    <row r="219" spans="2:65" s="1" customFormat="1" ht="31.5" customHeight="1">
      <c r="B219" s="133"/>
      <c r="C219" s="134" t="s">
        <v>399</v>
      </c>
      <c r="D219" s="188" t="s">
        <v>400</v>
      </c>
      <c r="E219" s="189"/>
      <c r="F219" s="189"/>
      <c r="G219" s="189"/>
      <c r="H219" s="189"/>
      <c r="I219" s="190"/>
      <c r="J219" s="135" t="s">
        <v>401</v>
      </c>
      <c r="K219" s="136"/>
      <c r="L219" s="217"/>
      <c r="M219" s="217"/>
      <c r="N219" s="217"/>
      <c r="O219" s="217"/>
      <c r="P219" s="217"/>
      <c r="Q219" s="217"/>
      <c r="R219" s="137"/>
      <c r="T219" s="138"/>
      <c r="U219" s="40"/>
      <c r="V219" s="139"/>
      <c r="W219" s="139"/>
      <c r="X219" s="139"/>
      <c r="Y219" s="139"/>
      <c r="Z219" s="139"/>
      <c r="AA219" s="140"/>
      <c r="AD219" s="217"/>
      <c r="AE219" s="217"/>
      <c r="AR219" s="17" t="s">
        <v>211</v>
      </c>
      <c r="AT219" s="17" t="s">
        <v>164</v>
      </c>
      <c r="AU219" s="17" t="s">
        <v>90</v>
      </c>
      <c r="AY219" s="17" t="s">
        <v>163</v>
      </c>
      <c r="BE219" s="141">
        <f>IF(U219="základná",N219,0)</f>
        <v>0</v>
      </c>
      <c r="BF219" s="141">
        <f>IF(U219="znížená",N219,0)</f>
        <v>0</v>
      </c>
      <c r="BG219" s="141">
        <f>IF(U219="zákl. prenesená",N219,0)</f>
        <v>0</v>
      </c>
      <c r="BH219" s="141">
        <f>IF(U219="zníž. prenesená",N219,0)</f>
        <v>0</v>
      </c>
      <c r="BI219" s="141">
        <f>IF(U219="nulová",N219,0)</f>
        <v>0</v>
      </c>
      <c r="BJ219" s="17" t="s">
        <v>90</v>
      </c>
      <c r="BK219" s="142">
        <f>ROUND(L219*K219,3)</f>
        <v>0</v>
      </c>
      <c r="BL219" s="17" t="s">
        <v>211</v>
      </c>
      <c r="BM219" s="17" t="s">
        <v>402</v>
      </c>
    </row>
    <row r="220" spans="2:65" s="9" customFormat="1" ht="29.85" customHeight="1">
      <c r="B220" s="122"/>
      <c r="C220" s="123"/>
      <c r="D220" s="132" t="s">
        <v>139</v>
      </c>
      <c r="E220" s="132"/>
      <c r="F220" s="132"/>
      <c r="G220" s="132"/>
      <c r="H220" s="132"/>
      <c r="I220" s="132"/>
      <c r="J220" s="132"/>
      <c r="K220" s="132"/>
      <c r="L220" s="132"/>
      <c r="M220" s="132"/>
      <c r="N220" s="207"/>
      <c r="O220" s="208"/>
      <c r="P220" s="208"/>
      <c r="Q220" s="208"/>
      <c r="R220" s="125"/>
      <c r="T220" s="126"/>
      <c r="U220" s="123"/>
      <c r="V220" s="123"/>
      <c r="W220" s="127"/>
      <c r="X220" s="123"/>
      <c r="Y220" s="127"/>
      <c r="Z220" s="123"/>
      <c r="AA220" s="128"/>
      <c r="AD220" s="132"/>
      <c r="AE220" s="132"/>
      <c r="AF220" s="1"/>
      <c r="AR220" s="129" t="s">
        <v>90</v>
      </c>
      <c r="AT220" s="130" t="s">
        <v>71</v>
      </c>
      <c r="AU220" s="130" t="s">
        <v>77</v>
      </c>
      <c r="AY220" s="129" t="s">
        <v>163</v>
      </c>
      <c r="BK220" s="131">
        <f>SUM(BK221:BK233)</f>
        <v>0</v>
      </c>
    </row>
    <row r="221" spans="2:65" s="1" customFormat="1" ht="44.25" customHeight="1">
      <c r="B221" s="133"/>
      <c r="C221" s="134" t="s">
        <v>403</v>
      </c>
      <c r="D221" s="194" t="s">
        <v>673</v>
      </c>
      <c r="E221" s="195"/>
      <c r="F221" s="195"/>
      <c r="G221" s="195"/>
      <c r="H221" s="195"/>
      <c r="I221" s="196"/>
      <c r="J221" s="135" t="s">
        <v>200</v>
      </c>
      <c r="K221" s="136">
        <v>45.933999999999997</v>
      </c>
      <c r="L221" s="217"/>
      <c r="M221" s="217"/>
      <c r="N221" s="217"/>
      <c r="O221" s="217"/>
      <c r="P221" s="217"/>
      <c r="Q221" s="217"/>
      <c r="R221" s="137"/>
      <c r="T221" s="138"/>
      <c r="U221" s="40"/>
      <c r="V221" s="139"/>
      <c r="W221" s="139"/>
      <c r="X221" s="139"/>
      <c r="Y221" s="139"/>
      <c r="Z221" s="139"/>
      <c r="AA221" s="140"/>
      <c r="AD221" s="217"/>
      <c r="AE221" s="217"/>
      <c r="AR221" s="17" t="s">
        <v>211</v>
      </c>
      <c r="AT221" s="17" t="s">
        <v>164</v>
      </c>
      <c r="AU221" s="17" t="s">
        <v>90</v>
      </c>
      <c r="AY221" s="17" t="s">
        <v>163</v>
      </c>
      <c r="BE221" s="141">
        <f t="shared" ref="BE221:BE233" si="12">IF(U221="základná",N221,0)</f>
        <v>0</v>
      </c>
      <c r="BF221" s="141">
        <f t="shared" ref="BF221:BF233" si="13">IF(U221="znížená",N221,0)</f>
        <v>0</v>
      </c>
      <c r="BG221" s="141">
        <f t="shared" ref="BG221:BG233" si="14">IF(U221="zákl. prenesená",N221,0)</f>
        <v>0</v>
      </c>
      <c r="BH221" s="141">
        <f t="shared" ref="BH221:BH233" si="15">IF(U221="zníž. prenesená",N221,0)</f>
        <v>0</v>
      </c>
      <c r="BI221" s="141">
        <f t="shared" ref="BI221:BI233" si="16">IF(U221="nulová",N221,0)</f>
        <v>0</v>
      </c>
      <c r="BJ221" s="17" t="s">
        <v>90</v>
      </c>
      <c r="BK221" s="142">
        <f t="shared" ref="BK221:BK233" si="17">ROUND(L221*K221,3)</f>
        <v>0</v>
      </c>
      <c r="BL221" s="17" t="s">
        <v>211</v>
      </c>
      <c r="BM221" s="17" t="s">
        <v>404</v>
      </c>
    </row>
    <row r="222" spans="2:65" s="1" customFormat="1" ht="44.25" customHeight="1">
      <c r="B222" s="133"/>
      <c r="C222" s="134" t="s">
        <v>405</v>
      </c>
      <c r="D222" s="194" t="s">
        <v>674</v>
      </c>
      <c r="E222" s="195"/>
      <c r="F222" s="195"/>
      <c r="G222" s="195"/>
      <c r="H222" s="195"/>
      <c r="I222" s="196"/>
      <c r="J222" s="135" t="s">
        <v>200</v>
      </c>
      <c r="K222" s="136">
        <v>22.768999999999998</v>
      </c>
      <c r="L222" s="217"/>
      <c r="M222" s="217"/>
      <c r="N222" s="217"/>
      <c r="O222" s="217"/>
      <c r="P222" s="217"/>
      <c r="Q222" s="217"/>
      <c r="R222" s="137"/>
      <c r="T222" s="138"/>
      <c r="U222" s="40"/>
      <c r="V222" s="139"/>
      <c r="W222" s="139"/>
      <c r="X222" s="139"/>
      <c r="Y222" s="139"/>
      <c r="Z222" s="139"/>
      <c r="AA222" s="140"/>
      <c r="AD222" s="217"/>
      <c r="AE222" s="217"/>
      <c r="AR222" s="17" t="s">
        <v>211</v>
      </c>
      <c r="AT222" s="17" t="s">
        <v>164</v>
      </c>
      <c r="AU222" s="17" t="s">
        <v>90</v>
      </c>
      <c r="AY222" s="17" t="s">
        <v>163</v>
      </c>
      <c r="BE222" s="141">
        <f t="shared" si="12"/>
        <v>0</v>
      </c>
      <c r="BF222" s="141">
        <f t="shared" si="13"/>
        <v>0</v>
      </c>
      <c r="BG222" s="141">
        <f t="shared" si="14"/>
        <v>0</v>
      </c>
      <c r="BH222" s="141">
        <f t="shared" si="15"/>
        <v>0</v>
      </c>
      <c r="BI222" s="141">
        <f t="shared" si="16"/>
        <v>0</v>
      </c>
      <c r="BJ222" s="17" t="s">
        <v>90</v>
      </c>
      <c r="BK222" s="142">
        <f t="shared" si="17"/>
        <v>0</v>
      </c>
      <c r="BL222" s="17" t="s">
        <v>211</v>
      </c>
      <c r="BM222" s="17" t="s">
        <v>406</v>
      </c>
    </row>
    <row r="223" spans="2:65" s="1" customFormat="1" ht="44.25" customHeight="1">
      <c r="B223" s="133"/>
      <c r="C223" s="134" t="s">
        <v>407</v>
      </c>
      <c r="D223" s="194" t="s">
        <v>675</v>
      </c>
      <c r="E223" s="195"/>
      <c r="F223" s="195"/>
      <c r="G223" s="195"/>
      <c r="H223" s="195"/>
      <c r="I223" s="196"/>
      <c r="J223" s="135" t="s">
        <v>200</v>
      </c>
      <c r="K223" s="136">
        <v>2.3260000000000001</v>
      </c>
      <c r="L223" s="217"/>
      <c r="M223" s="217"/>
      <c r="N223" s="217"/>
      <c r="O223" s="217"/>
      <c r="P223" s="217"/>
      <c r="Q223" s="217"/>
      <c r="R223" s="137"/>
      <c r="T223" s="138"/>
      <c r="U223" s="40"/>
      <c r="V223" s="139"/>
      <c r="W223" s="139"/>
      <c r="X223" s="139"/>
      <c r="Y223" s="139"/>
      <c r="Z223" s="139"/>
      <c r="AA223" s="140"/>
      <c r="AD223" s="217"/>
      <c r="AE223" s="217"/>
      <c r="AR223" s="17" t="s">
        <v>211</v>
      </c>
      <c r="AT223" s="17" t="s">
        <v>164</v>
      </c>
      <c r="AU223" s="17" t="s">
        <v>90</v>
      </c>
      <c r="AY223" s="17" t="s">
        <v>163</v>
      </c>
      <c r="BE223" s="141">
        <f t="shared" si="12"/>
        <v>0</v>
      </c>
      <c r="BF223" s="141">
        <f t="shared" si="13"/>
        <v>0</v>
      </c>
      <c r="BG223" s="141">
        <f t="shared" si="14"/>
        <v>0</v>
      </c>
      <c r="BH223" s="141">
        <f t="shared" si="15"/>
        <v>0</v>
      </c>
      <c r="BI223" s="141">
        <f t="shared" si="16"/>
        <v>0</v>
      </c>
      <c r="BJ223" s="17" t="s">
        <v>90</v>
      </c>
      <c r="BK223" s="142">
        <f t="shared" si="17"/>
        <v>0</v>
      </c>
      <c r="BL223" s="17" t="s">
        <v>211</v>
      </c>
      <c r="BM223" s="17" t="s">
        <v>408</v>
      </c>
    </row>
    <row r="224" spans="2:65" s="1" customFormat="1" ht="44.25" customHeight="1">
      <c r="B224" s="133"/>
      <c r="C224" s="134" t="s">
        <v>409</v>
      </c>
      <c r="D224" s="194" t="s">
        <v>676</v>
      </c>
      <c r="E224" s="195"/>
      <c r="F224" s="195"/>
      <c r="G224" s="195"/>
      <c r="H224" s="195"/>
      <c r="I224" s="196"/>
      <c r="J224" s="135" t="s">
        <v>200</v>
      </c>
      <c r="K224" s="136">
        <v>22.763000000000002</v>
      </c>
      <c r="L224" s="217"/>
      <c r="M224" s="217"/>
      <c r="N224" s="217"/>
      <c r="O224" s="217"/>
      <c r="P224" s="217"/>
      <c r="Q224" s="217"/>
      <c r="R224" s="137"/>
      <c r="T224" s="138"/>
      <c r="U224" s="40"/>
      <c r="V224" s="139"/>
      <c r="W224" s="139"/>
      <c r="X224" s="139"/>
      <c r="Y224" s="139"/>
      <c r="Z224" s="139"/>
      <c r="AA224" s="140"/>
      <c r="AD224" s="217"/>
      <c r="AE224" s="217"/>
      <c r="AR224" s="17" t="s">
        <v>211</v>
      </c>
      <c r="AT224" s="17" t="s">
        <v>164</v>
      </c>
      <c r="AU224" s="17" t="s">
        <v>90</v>
      </c>
      <c r="AY224" s="17" t="s">
        <v>163</v>
      </c>
      <c r="BE224" s="141">
        <f t="shared" si="12"/>
        <v>0</v>
      </c>
      <c r="BF224" s="141">
        <f t="shared" si="13"/>
        <v>0</v>
      </c>
      <c r="BG224" s="141">
        <f t="shared" si="14"/>
        <v>0</v>
      </c>
      <c r="BH224" s="141">
        <f t="shared" si="15"/>
        <v>0</v>
      </c>
      <c r="BI224" s="141">
        <f t="shared" si="16"/>
        <v>0</v>
      </c>
      <c r="BJ224" s="17" t="s">
        <v>90</v>
      </c>
      <c r="BK224" s="142">
        <f t="shared" si="17"/>
        <v>0</v>
      </c>
      <c r="BL224" s="17" t="s">
        <v>211</v>
      </c>
      <c r="BM224" s="17" t="s">
        <v>410</v>
      </c>
    </row>
    <row r="225" spans="2:65" s="1" customFormat="1" ht="44.25" customHeight="1">
      <c r="B225" s="133"/>
      <c r="C225" s="134" t="s">
        <v>411</v>
      </c>
      <c r="D225" s="194" t="s">
        <v>677</v>
      </c>
      <c r="E225" s="195"/>
      <c r="F225" s="195"/>
      <c r="G225" s="195"/>
      <c r="H225" s="195"/>
      <c r="I225" s="196"/>
      <c r="J225" s="135" t="s">
        <v>200</v>
      </c>
      <c r="K225" s="136">
        <v>3.6469999999999998</v>
      </c>
      <c r="L225" s="217"/>
      <c r="M225" s="217"/>
      <c r="N225" s="217"/>
      <c r="O225" s="217"/>
      <c r="P225" s="217"/>
      <c r="Q225" s="217"/>
      <c r="R225" s="137"/>
      <c r="T225" s="138"/>
      <c r="U225" s="40"/>
      <c r="V225" s="139"/>
      <c r="W225" s="139"/>
      <c r="X225" s="139"/>
      <c r="Y225" s="139"/>
      <c r="Z225" s="139"/>
      <c r="AA225" s="140"/>
      <c r="AD225" s="217"/>
      <c r="AE225" s="217"/>
      <c r="AR225" s="17" t="s">
        <v>211</v>
      </c>
      <c r="AT225" s="17" t="s">
        <v>164</v>
      </c>
      <c r="AU225" s="17" t="s">
        <v>90</v>
      </c>
      <c r="AY225" s="17" t="s">
        <v>163</v>
      </c>
      <c r="BE225" s="141">
        <f t="shared" si="12"/>
        <v>0</v>
      </c>
      <c r="BF225" s="141">
        <f t="shared" si="13"/>
        <v>0</v>
      </c>
      <c r="BG225" s="141">
        <f t="shared" si="14"/>
        <v>0</v>
      </c>
      <c r="BH225" s="141">
        <f t="shared" si="15"/>
        <v>0</v>
      </c>
      <c r="BI225" s="141">
        <f t="shared" si="16"/>
        <v>0</v>
      </c>
      <c r="BJ225" s="17" t="s">
        <v>90</v>
      </c>
      <c r="BK225" s="142">
        <f t="shared" si="17"/>
        <v>0</v>
      </c>
      <c r="BL225" s="17" t="s">
        <v>211</v>
      </c>
      <c r="BM225" s="17" t="s">
        <v>412</v>
      </c>
    </row>
    <row r="226" spans="2:65" s="1" customFormat="1" ht="44.25" customHeight="1">
      <c r="B226" s="133"/>
      <c r="C226" s="134" t="s">
        <v>413</v>
      </c>
      <c r="D226" s="194" t="s">
        <v>678</v>
      </c>
      <c r="E226" s="195"/>
      <c r="F226" s="195"/>
      <c r="G226" s="195"/>
      <c r="H226" s="195"/>
      <c r="I226" s="196"/>
      <c r="J226" s="135" t="s">
        <v>200</v>
      </c>
      <c r="K226" s="136">
        <v>2.8380000000000001</v>
      </c>
      <c r="L226" s="217"/>
      <c r="M226" s="217"/>
      <c r="N226" s="217"/>
      <c r="O226" s="217"/>
      <c r="P226" s="217"/>
      <c r="Q226" s="217"/>
      <c r="R226" s="137"/>
      <c r="T226" s="138"/>
      <c r="U226" s="40"/>
      <c r="V226" s="139"/>
      <c r="W226" s="139"/>
      <c r="X226" s="139"/>
      <c r="Y226" s="139"/>
      <c r="Z226" s="139"/>
      <c r="AA226" s="140"/>
      <c r="AD226" s="217"/>
      <c r="AE226" s="217"/>
      <c r="AR226" s="17" t="s">
        <v>211</v>
      </c>
      <c r="AT226" s="17" t="s">
        <v>164</v>
      </c>
      <c r="AU226" s="17" t="s">
        <v>90</v>
      </c>
      <c r="AY226" s="17" t="s">
        <v>163</v>
      </c>
      <c r="BE226" s="141">
        <f t="shared" si="12"/>
        <v>0</v>
      </c>
      <c r="BF226" s="141">
        <f t="shared" si="13"/>
        <v>0</v>
      </c>
      <c r="BG226" s="141">
        <f t="shared" si="14"/>
        <v>0</v>
      </c>
      <c r="BH226" s="141">
        <f t="shared" si="15"/>
        <v>0</v>
      </c>
      <c r="BI226" s="141">
        <f t="shared" si="16"/>
        <v>0</v>
      </c>
      <c r="BJ226" s="17" t="s">
        <v>90</v>
      </c>
      <c r="BK226" s="142">
        <f t="shared" si="17"/>
        <v>0</v>
      </c>
      <c r="BL226" s="17" t="s">
        <v>211</v>
      </c>
      <c r="BM226" s="17" t="s">
        <v>414</v>
      </c>
    </row>
    <row r="227" spans="2:65" s="1" customFormat="1" ht="22.5" customHeight="1">
      <c r="B227" s="133"/>
      <c r="C227" s="134" t="s">
        <v>415</v>
      </c>
      <c r="D227" s="194" t="s">
        <v>682</v>
      </c>
      <c r="E227" s="189"/>
      <c r="F227" s="189"/>
      <c r="G227" s="189"/>
      <c r="H227" s="189"/>
      <c r="I227" s="190"/>
      <c r="J227" s="135" t="s">
        <v>200</v>
      </c>
      <c r="K227" s="136">
        <v>0.98499999999999999</v>
      </c>
      <c r="L227" s="217"/>
      <c r="M227" s="217"/>
      <c r="N227" s="217"/>
      <c r="O227" s="217"/>
      <c r="P227" s="217"/>
      <c r="Q227" s="217"/>
      <c r="R227" s="137"/>
      <c r="T227" s="138"/>
      <c r="U227" s="40"/>
      <c r="V227" s="139"/>
      <c r="W227" s="139"/>
      <c r="X227" s="139"/>
      <c r="Y227" s="139"/>
      <c r="Z227" s="139"/>
      <c r="AA227" s="140"/>
      <c r="AD227" s="217"/>
      <c r="AE227" s="217"/>
      <c r="AR227" s="17" t="s">
        <v>211</v>
      </c>
      <c r="AT227" s="17" t="s">
        <v>164</v>
      </c>
      <c r="AU227" s="17" t="s">
        <v>90</v>
      </c>
      <c r="AY227" s="17" t="s">
        <v>163</v>
      </c>
      <c r="BE227" s="141">
        <f t="shared" si="12"/>
        <v>0</v>
      </c>
      <c r="BF227" s="141">
        <f t="shared" si="13"/>
        <v>0</v>
      </c>
      <c r="BG227" s="141">
        <f t="shared" si="14"/>
        <v>0</v>
      </c>
      <c r="BH227" s="141">
        <f t="shared" si="15"/>
        <v>0</v>
      </c>
      <c r="BI227" s="141">
        <f t="shared" si="16"/>
        <v>0</v>
      </c>
      <c r="BJ227" s="17" t="s">
        <v>90</v>
      </c>
      <c r="BK227" s="142">
        <f t="shared" si="17"/>
        <v>0</v>
      </c>
      <c r="BL227" s="17" t="s">
        <v>211</v>
      </c>
      <c r="BM227" s="17" t="s">
        <v>416</v>
      </c>
    </row>
    <row r="228" spans="2:65" s="1" customFormat="1" ht="22.5" customHeight="1">
      <c r="B228" s="133"/>
      <c r="C228" s="134" t="s">
        <v>417</v>
      </c>
      <c r="D228" s="188" t="s">
        <v>418</v>
      </c>
      <c r="E228" s="189"/>
      <c r="F228" s="189"/>
      <c r="G228" s="189"/>
      <c r="H228" s="189"/>
      <c r="I228" s="190"/>
      <c r="J228" s="135" t="s">
        <v>200</v>
      </c>
      <c r="K228" s="136">
        <v>30.207000000000001</v>
      </c>
      <c r="L228" s="217"/>
      <c r="M228" s="217"/>
      <c r="N228" s="217"/>
      <c r="O228" s="217"/>
      <c r="P228" s="217"/>
      <c r="Q228" s="217"/>
      <c r="R228" s="137"/>
      <c r="T228" s="138"/>
      <c r="U228" s="40"/>
      <c r="V228" s="139"/>
      <c r="W228" s="139"/>
      <c r="X228" s="139"/>
      <c r="Y228" s="139"/>
      <c r="Z228" s="139"/>
      <c r="AA228" s="140"/>
      <c r="AD228" s="217"/>
      <c r="AE228" s="217"/>
      <c r="AR228" s="17" t="s">
        <v>211</v>
      </c>
      <c r="AT228" s="17" t="s">
        <v>164</v>
      </c>
      <c r="AU228" s="17" t="s">
        <v>90</v>
      </c>
      <c r="AY228" s="17" t="s">
        <v>163</v>
      </c>
      <c r="BE228" s="141">
        <f t="shared" si="12"/>
        <v>0</v>
      </c>
      <c r="BF228" s="141">
        <f t="shared" si="13"/>
        <v>0</v>
      </c>
      <c r="BG228" s="141">
        <f t="shared" si="14"/>
        <v>0</v>
      </c>
      <c r="BH228" s="141">
        <f t="shared" si="15"/>
        <v>0</v>
      </c>
      <c r="BI228" s="141">
        <f t="shared" si="16"/>
        <v>0</v>
      </c>
      <c r="BJ228" s="17" t="s">
        <v>90</v>
      </c>
      <c r="BK228" s="142">
        <f t="shared" si="17"/>
        <v>0</v>
      </c>
      <c r="BL228" s="17" t="s">
        <v>211</v>
      </c>
      <c r="BM228" s="17" t="s">
        <v>419</v>
      </c>
    </row>
    <row r="229" spans="2:65" s="1" customFormat="1" ht="44.25" customHeight="1">
      <c r="B229" s="133"/>
      <c r="C229" s="134" t="s">
        <v>420</v>
      </c>
      <c r="D229" s="194" t="s">
        <v>679</v>
      </c>
      <c r="E229" s="195"/>
      <c r="F229" s="195"/>
      <c r="G229" s="195"/>
      <c r="H229" s="195"/>
      <c r="I229" s="196"/>
      <c r="J229" s="135" t="s">
        <v>200</v>
      </c>
      <c r="K229" s="136">
        <v>1.2150000000000001</v>
      </c>
      <c r="L229" s="217"/>
      <c r="M229" s="217"/>
      <c r="N229" s="217"/>
      <c r="O229" s="217"/>
      <c r="P229" s="217"/>
      <c r="Q229" s="217"/>
      <c r="R229" s="137"/>
      <c r="T229" s="138"/>
      <c r="U229" s="40"/>
      <c r="V229" s="139"/>
      <c r="W229" s="139"/>
      <c r="X229" s="139"/>
      <c r="Y229" s="139"/>
      <c r="Z229" s="139"/>
      <c r="AA229" s="140"/>
      <c r="AD229" s="217"/>
      <c r="AE229" s="217"/>
      <c r="AR229" s="17" t="s">
        <v>211</v>
      </c>
      <c r="AT229" s="17" t="s">
        <v>164</v>
      </c>
      <c r="AU229" s="17" t="s">
        <v>90</v>
      </c>
      <c r="AY229" s="17" t="s">
        <v>163</v>
      </c>
      <c r="BE229" s="141">
        <f t="shared" si="12"/>
        <v>0</v>
      </c>
      <c r="BF229" s="141">
        <f t="shared" si="13"/>
        <v>0</v>
      </c>
      <c r="BG229" s="141">
        <f t="shared" si="14"/>
        <v>0</v>
      </c>
      <c r="BH229" s="141">
        <f t="shared" si="15"/>
        <v>0</v>
      </c>
      <c r="BI229" s="141">
        <f t="shared" si="16"/>
        <v>0</v>
      </c>
      <c r="BJ229" s="17" t="s">
        <v>90</v>
      </c>
      <c r="BK229" s="142">
        <f t="shared" si="17"/>
        <v>0</v>
      </c>
      <c r="BL229" s="17" t="s">
        <v>211</v>
      </c>
      <c r="BM229" s="17" t="s">
        <v>421</v>
      </c>
    </row>
    <row r="230" spans="2:65" s="1" customFormat="1" ht="31.5" customHeight="1">
      <c r="B230" s="133"/>
      <c r="C230" s="134" t="s">
        <v>422</v>
      </c>
      <c r="D230" s="194" t="s">
        <v>680</v>
      </c>
      <c r="E230" s="195"/>
      <c r="F230" s="195"/>
      <c r="G230" s="195"/>
      <c r="H230" s="195"/>
      <c r="I230" s="196"/>
      <c r="J230" s="135" t="s">
        <v>200</v>
      </c>
      <c r="K230" s="136">
        <v>324.43799999999999</v>
      </c>
      <c r="L230" s="217"/>
      <c r="M230" s="217"/>
      <c r="N230" s="217"/>
      <c r="O230" s="217"/>
      <c r="P230" s="217"/>
      <c r="Q230" s="217"/>
      <c r="R230" s="137"/>
      <c r="T230" s="138"/>
      <c r="U230" s="40"/>
      <c r="V230" s="139"/>
      <c r="W230" s="139"/>
      <c r="X230" s="139"/>
      <c r="Y230" s="139"/>
      <c r="Z230" s="139"/>
      <c r="AA230" s="140"/>
      <c r="AD230" s="217"/>
      <c r="AE230" s="217"/>
      <c r="AR230" s="17" t="s">
        <v>211</v>
      </c>
      <c r="AT230" s="17" t="s">
        <v>164</v>
      </c>
      <c r="AU230" s="17" t="s">
        <v>90</v>
      </c>
      <c r="AY230" s="17" t="s">
        <v>163</v>
      </c>
      <c r="BE230" s="141">
        <f t="shared" si="12"/>
        <v>0</v>
      </c>
      <c r="BF230" s="141">
        <f t="shared" si="13"/>
        <v>0</v>
      </c>
      <c r="BG230" s="141">
        <f t="shared" si="14"/>
        <v>0</v>
      </c>
      <c r="BH230" s="141">
        <f t="shared" si="15"/>
        <v>0</v>
      </c>
      <c r="BI230" s="141">
        <f t="shared" si="16"/>
        <v>0</v>
      </c>
      <c r="BJ230" s="17" t="s">
        <v>90</v>
      </c>
      <c r="BK230" s="142">
        <f t="shared" si="17"/>
        <v>0</v>
      </c>
      <c r="BL230" s="17" t="s">
        <v>211</v>
      </c>
      <c r="BM230" s="17" t="s">
        <v>423</v>
      </c>
    </row>
    <row r="231" spans="2:65" s="1" customFormat="1" ht="44.25" customHeight="1">
      <c r="B231" s="133"/>
      <c r="C231" s="134" t="s">
        <v>424</v>
      </c>
      <c r="D231" s="194" t="s">
        <v>681</v>
      </c>
      <c r="E231" s="195"/>
      <c r="F231" s="195"/>
      <c r="G231" s="195"/>
      <c r="H231" s="195"/>
      <c r="I231" s="196"/>
      <c r="J231" s="135" t="s">
        <v>200</v>
      </c>
      <c r="K231" s="136">
        <v>34.747</v>
      </c>
      <c r="L231" s="217"/>
      <c r="M231" s="217"/>
      <c r="N231" s="217"/>
      <c r="O231" s="217"/>
      <c r="P231" s="217"/>
      <c r="Q231" s="217"/>
      <c r="R231" s="137"/>
      <c r="T231" s="138"/>
      <c r="U231" s="40"/>
      <c r="V231" s="139"/>
      <c r="W231" s="139"/>
      <c r="X231" s="139"/>
      <c r="Y231" s="139"/>
      <c r="Z231" s="139"/>
      <c r="AA231" s="140"/>
      <c r="AD231" s="217"/>
      <c r="AE231" s="217"/>
      <c r="AR231" s="17" t="s">
        <v>211</v>
      </c>
      <c r="AT231" s="17" t="s">
        <v>164</v>
      </c>
      <c r="AU231" s="17" t="s">
        <v>90</v>
      </c>
      <c r="AY231" s="17" t="s">
        <v>163</v>
      </c>
      <c r="BE231" s="141">
        <f t="shared" si="12"/>
        <v>0</v>
      </c>
      <c r="BF231" s="141">
        <f t="shared" si="13"/>
        <v>0</v>
      </c>
      <c r="BG231" s="141">
        <f t="shared" si="14"/>
        <v>0</v>
      </c>
      <c r="BH231" s="141">
        <f t="shared" si="15"/>
        <v>0</v>
      </c>
      <c r="BI231" s="141">
        <f t="shared" si="16"/>
        <v>0</v>
      </c>
      <c r="BJ231" s="17" t="s">
        <v>90</v>
      </c>
      <c r="BK231" s="142">
        <f t="shared" si="17"/>
        <v>0</v>
      </c>
      <c r="BL231" s="17" t="s">
        <v>211</v>
      </c>
      <c r="BM231" s="17" t="s">
        <v>425</v>
      </c>
    </row>
    <row r="232" spans="2:65" s="1" customFormat="1" ht="31.5" customHeight="1">
      <c r="B232" s="133"/>
      <c r="C232" s="134" t="s">
        <v>426</v>
      </c>
      <c r="D232" s="188" t="s">
        <v>427</v>
      </c>
      <c r="E232" s="189"/>
      <c r="F232" s="189"/>
      <c r="G232" s="189"/>
      <c r="H232" s="189"/>
      <c r="I232" s="190"/>
      <c r="J232" s="135" t="s">
        <v>333</v>
      </c>
      <c r="K232" s="136">
        <v>345.6</v>
      </c>
      <c r="L232" s="217"/>
      <c r="M232" s="217"/>
      <c r="N232" s="217"/>
      <c r="O232" s="217"/>
      <c r="P232" s="217"/>
      <c r="Q232" s="217"/>
      <c r="R232" s="137"/>
      <c r="T232" s="138"/>
      <c r="U232" s="40"/>
      <c r="V232" s="139"/>
      <c r="W232" s="139"/>
      <c r="X232" s="139"/>
      <c r="Y232" s="139"/>
      <c r="Z232" s="139"/>
      <c r="AA232" s="140"/>
      <c r="AD232" s="217"/>
      <c r="AE232" s="217"/>
      <c r="AR232" s="17" t="s">
        <v>211</v>
      </c>
      <c r="AT232" s="17" t="s">
        <v>164</v>
      </c>
      <c r="AU232" s="17" t="s">
        <v>90</v>
      </c>
      <c r="AY232" s="17" t="s">
        <v>163</v>
      </c>
      <c r="BE232" s="141">
        <f t="shared" si="12"/>
        <v>0</v>
      </c>
      <c r="BF232" s="141">
        <f t="shared" si="13"/>
        <v>0</v>
      </c>
      <c r="BG232" s="141">
        <f t="shared" si="14"/>
        <v>0</v>
      </c>
      <c r="BH232" s="141">
        <f t="shared" si="15"/>
        <v>0</v>
      </c>
      <c r="BI232" s="141">
        <f t="shared" si="16"/>
        <v>0</v>
      </c>
      <c r="BJ232" s="17" t="s">
        <v>90</v>
      </c>
      <c r="BK232" s="142">
        <f t="shared" si="17"/>
        <v>0</v>
      </c>
      <c r="BL232" s="17" t="s">
        <v>211</v>
      </c>
      <c r="BM232" s="17" t="s">
        <v>428</v>
      </c>
    </row>
    <row r="233" spans="2:65" s="1" customFormat="1" ht="31.5" customHeight="1">
      <c r="B233" s="133"/>
      <c r="C233" s="134" t="s">
        <v>429</v>
      </c>
      <c r="D233" s="188" t="s">
        <v>430</v>
      </c>
      <c r="E233" s="189"/>
      <c r="F233" s="189"/>
      <c r="G233" s="189"/>
      <c r="H233" s="189"/>
      <c r="I233" s="190"/>
      <c r="J233" s="135" t="s">
        <v>401</v>
      </c>
      <c r="K233" s="136"/>
      <c r="L233" s="217"/>
      <c r="M233" s="217"/>
      <c r="N233" s="217"/>
      <c r="O233" s="217"/>
      <c r="P233" s="217"/>
      <c r="Q233" s="217"/>
      <c r="R233" s="137"/>
      <c r="T233" s="138"/>
      <c r="U233" s="40"/>
      <c r="V233" s="139"/>
      <c r="W233" s="139"/>
      <c r="X233" s="139"/>
      <c r="Y233" s="139"/>
      <c r="Z233" s="139"/>
      <c r="AA233" s="140"/>
      <c r="AD233" s="217"/>
      <c r="AE233" s="217"/>
      <c r="AR233" s="17" t="s">
        <v>211</v>
      </c>
      <c r="AT233" s="17" t="s">
        <v>164</v>
      </c>
      <c r="AU233" s="17" t="s">
        <v>90</v>
      </c>
      <c r="AY233" s="17" t="s">
        <v>163</v>
      </c>
      <c r="BE233" s="141">
        <f t="shared" si="12"/>
        <v>0</v>
      </c>
      <c r="BF233" s="141">
        <f t="shared" si="13"/>
        <v>0</v>
      </c>
      <c r="BG233" s="141">
        <f t="shared" si="14"/>
        <v>0</v>
      </c>
      <c r="BH233" s="141">
        <f t="shared" si="15"/>
        <v>0</v>
      </c>
      <c r="BI233" s="141">
        <f t="shared" si="16"/>
        <v>0</v>
      </c>
      <c r="BJ233" s="17" t="s">
        <v>90</v>
      </c>
      <c r="BK233" s="142">
        <f t="shared" si="17"/>
        <v>0</v>
      </c>
      <c r="BL233" s="17" t="s">
        <v>211</v>
      </c>
      <c r="BM233" s="17" t="s">
        <v>431</v>
      </c>
    </row>
    <row r="234" spans="2:65" s="9" customFormat="1" ht="29.85" customHeight="1">
      <c r="B234" s="122"/>
      <c r="C234" s="123"/>
      <c r="D234" s="132" t="s">
        <v>140</v>
      </c>
      <c r="E234" s="132"/>
      <c r="F234" s="132"/>
      <c r="G234" s="132"/>
      <c r="H234" s="132"/>
      <c r="I234" s="132"/>
      <c r="J234" s="132"/>
      <c r="K234" s="132"/>
      <c r="L234" s="132"/>
      <c r="M234" s="132"/>
      <c r="N234" s="207"/>
      <c r="O234" s="208"/>
      <c r="P234" s="208"/>
      <c r="Q234" s="208"/>
      <c r="R234" s="125"/>
      <c r="T234" s="126"/>
      <c r="U234" s="123"/>
      <c r="V234" s="123"/>
      <c r="W234" s="127"/>
      <c r="X234" s="123"/>
      <c r="Y234" s="127"/>
      <c r="Z234" s="123"/>
      <c r="AA234" s="128"/>
      <c r="AD234" s="132"/>
      <c r="AE234" s="132"/>
      <c r="AF234" s="1"/>
      <c r="AR234" s="129" t="s">
        <v>90</v>
      </c>
      <c r="AT234" s="130" t="s">
        <v>71</v>
      </c>
      <c r="AU234" s="130" t="s">
        <v>77</v>
      </c>
      <c r="AY234" s="129" t="s">
        <v>163</v>
      </c>
      <c r="BK234" s="131">
        <f>SUM(BK235:BK237)</f>
        <v>0</v>
      </c>
    </row>
    <row r="235" spans="2:65" s="1" customFormat="1" ht="31.5" customHeight="1">
      <c r="B235" s="133"/>
      <c r="C235" s="134" t="s">
        <v>432</v>
      </c>
      <c r="D235" s="188" t="s">
        <v>433</v>
      </c>
      <c r="E235" s="189"/>
      <c r="F235" s="189"/>
      <c r="G235" s="189"/>
      <c r="H235" s="189"/>
      <c r="I235" s="190"/>
      <c r="J235" s="135" t="s">
        <v>333</v>
      </c>
      <c r="K235" s="136">
        <v>3.34</v>
      </c>
      <c r="L235" s="217"/>
      <c r="M235" s="217"/>
      <c r="N235" s="217"/>
      <c r="O235" s="217"/>
      <c r="P235" s="217"/>
      <c r="Q235" s="217"/>
      <c r="R235" s="137"/>
      <c r="T235" s="138"/>
      <c r="U235" s="40"/>
      <c r="V235" s="139"/>
      <c r="W235" s="139"/>
      <c r="X235" s="139"/>
      <c r="Y235" s="139"/>
      <c r="Z235" s="139"/>
      <c r="AA235" s="140"/>
      <c r="AD235" s="217"/>
      <c r="AE235" s="217"/>
      <c r="AR235" s="17" t="s">
        <v>211</v>
      </c>
      <c r="AT235" s="17" t="s">
        <v>164</v>
      </c>
      <c r="AU235" s="17" t="s">
        <v>90</v>
      </c>
      <c r="AY235" s="17" t="s">
        <v>163</v>
      </c>
      <c r="BE235" s="141">
        <f>IF(U235="základná",N235,0)</f>
        <v>0</v>
      </c>
      <c r="BF235" s="141">
        <f>IF(U235="znížená",N235,0)</f>
        <v>0</v>
      </c>
      <c r="BG235" s="141">
        <f>IF(U235="zákl. prenesená",N235,0)</f>
        <v>0</v>
      </c>
      <c r="BH235" s="141">
        <f>IF(U235="zníž. prenesená",N235,0)</f>
        <v>0</v>
      </c>
      <c r="BI235" s="141">
        <f>IF(U235="nulová",N235,0)</f>
        <v>0</v>
      </c>
      <c r="BJ235" s="17" t="s">
        <v>90</v>
      </c>
      <c r="BK235" s="142">
        <f>ROUND(L235*K235,3)</f>
        <v>0</v>
      </c>
      <c r="BL235" s="17" t="s">
        <v>211</v>
      </c>
      <c r="BM235" s="17" t="s">
        <v>434</v>
      </c>
    </row>
    <row r="236" spans="2:65" s="1" customFormat="1" ht="31.5" customHeight="1">
      <c r="B236" s="133"/>
      <c r="C236" s="134" t="s">
        <v>435</v>
      </c>
      <c r="D236" s="188" t="s">
        <v>436</v>
      </c>
      <c r="E236" s="189"/>
      <c r="F236" s="189"/>
      <c r="G236" s="189"/>
      <c r="H236" s="189"/>
      <c r="I236" s="190"/>
      <c r="J236" s="135" t="s">
        <v>333</v>
      </c>
      <c r="K236" s="136">
        <v>3.34</v>
      </c>
      <c r="L236" s="217"/>
      <c r="M236" s="217"/>
      <c r="N236" s="217"/>
      <c r="O236" s="217"/>
      <c r="P236" s="217"/>
      <c r="Q236" s="217"/>
      <c r="R236" s="137"/>
      <c r="T236" s="138"/>
      <c r="U236" s="40"/>
      <c r="V236" s="139"/>
      <c r="W236" s="139"/>
      <c r="X236" s="139"/>
      <c r="Y236" s="139"/>
      <c r="Z236" s="139"/>
      <c r="AA236" s="140"/>
      <c r="AD236" s="217"/>
      <c r="AE236" s="217"/>
      <c r="AR236" s="17" t="s">
        <v>211</v>
      </c>
      <c r="AT236" s="17" t="s">
        <v>164</v>
      </c>
      <c r="AU236" s="17" t="s">
        <v>90</v>
      </c>
      <c r="AY236" s="17" t="s">
        <v>163</v>
      </c>
      <c r="BE236" s="141">
        <f>IF(U236="základná",N236,0)</f>
        <v>0</v>
      </c>
      <c r="BF236" s="141">
        <f>IF(U236="znížená",N236,0)</f>
        <v>0</v>
      </c>
      <c r="BG236" s="141">
        <f>IF(U236="zákl. prenesená",N236,0)</f>
        <v>0</v>
      </c>
      <c r="BH236" s="141">
        <f>IF(U236="zníž. prenesená",N236,0)</f>
        <v>0</v>
      </c>
      <c r="BI236" s="141">
        <f>IF(U236="nulová",N236,0)</f>
        <v>0</v>
      </c>
      <c r="BJ236" s="17" t="s">
        <v>90</v>
      </c>
      <c r="BK236" s="142">
        <f>ROUND(L236*K236,3)</f>
        <v>0</v>
      </c>
      <c r="BL236" s="17" t="s">
        <v>211</v>
      </c>
      <c r="BM236" s="17" t="s">
        <v>437</v>
      </c>
    </row>
    <row r="237" spans="2:65" s="1" customFormat="1" ht="31.5" customHeight="1">
      <c r="B237" s="133"/>
      <c r="C237" s="134" t="s">
        <v>438</v>
      </c>
      <c r="D237" s="188" t="s">
        <v>439</v>
      </c>
      <c r="E237" s="189"/>
      <c r="F237" s="189"/>
      <c r="G237" s="189"/>
      <c r="H237" s="189"/>
      <c r="I237" s="190"/>
      <c r="J237" s="135" t="s">
        <v>401</v>
      </c>
      <c r="K237" s="136"/>
      <c r="L237" s="217"/>
      <c r="M237" s="217"/>
      <c r="N237" s="217"/>
      <c r="O237" s="217"/>
      <c r="P237" s="217"/>
      <c r="Q237" s="217"/>
      <c r="R237" s="137"/>
      <c r="T237" s="138"/>
      <c r="U237" s="40"/>
      <c r="V237" s="139"/>
      <c r="W237" s="139"/>
      <c r="X237" s="139"/>
      <c r="Y237" s="139"/>
      <c r="Z237" s="139"/>
      <c r="AA237" s="140"/>
      <c r="AD237" s="217"/>
      <c r="AE237" s="217"/>
      <c r="AR237" s="17" t="s">
        <v>211</v>
      </c>
      <c r="AT237" s="17" t="s">
        <v>164</v>
      </c>
      <c r="AU237" s="17" t="s">
        <v>90</v>
      </c>
      <c r="AY237" s="17" t="s">
        <v>163</v>
      </c>
      <c r="BE237" s="141">
        <f>IF(U237="základná",N237,0)</f>
        <v>0</v>
      </c>
      <c r="BF237" s="141">
        <f>IF(U237="znížená",N237,0)</f>
        <v>0</v>
      </c>
      <c r="BG237" s="141">
        <f>IF(U237="zákl. prenesená",N237,0)</f>
        <v>0</v>
      </c>
      <c r="BH237" s="141">
        <f>IF(U237="zníž. prenesená",N237,0)</f>
        <v>0</v>
      </c>
      <c r="BI237" s="141">
        <f>IF(U237="nulová",N237,0)</f>
        <v>0</v>
      </c>
      <c r="BJ237" s="17" t="s">
        <v>90</v>
      </c>
      <c r="BK237" s="142">
        <f>ROUND(L237*K237,3)</f>
        <v>0</v>
      </c>
      <c r="BL237" s="17" t="s">
        <v>211</v>
      </c>
      <c r="BM237" s="17" t="s">
        <v>440</v>
      </c>
    </row>
    <row r="238" spans="2:65" s="9" customFormat="1" ht="29.85" customHeight="1">
      <c r="B238" s="122"/>
      <c r="C238" s="123"/>
      <c r="D238" s="132" t="s">
        <v>141</v>
      </c>
      <c r="E238" s="132"/>
      <c r="F238" s="132"/>
      <c r="G238" s="132"/>
      <c r="H238" s="132"/>
      <c r="I238" s="132"/>
      <c r="J238" s="132"/>
      <c r="K238" s="132"/>
      <c r="L238" s="132"/>
      <c r="M238" s="132"/>
      <c r="N238" s="207"/>
      <c r="O238" s="208"/>
      <c r="P238" s="208"/>
      <c r="Q238" s="208"/>
      <c r="R238" s="125"/>
      <c r="T238" s="126"/>
      <c r="U238" s="123"/>
      <c r="V238" s="123"/>
      <c r="W238" s="127"/>
      <c r="X238" s="123"/>
      <c r="Y238" s="127"/>
      <c r="Z238" s="123"/>
      <c r="AA238" s="128"/>
      <c r="AD238" s="132"/>
      <c r="AE238" s="132"/>
      <c r="AF238" s="1"/>
      <c r="AR238" s="129" t="s">
        <v>90</v>
      </c>
      <c r="AT238" s="130" t="s">
        <v>71</v>
      </c>
      <c r="AU238" s="130" t="s">
        <v>77</v>
      </c>
      <c r="AY238" s="129" t="s">
        <v>163</v>
      </c>
      <c r="BK238" s="131">
        <f>SUM(BK239:BK256)</f>
        <v>0</v>
      </c>
    </row>
    <row r="239" spans="2:65" s="1" customFormat="1" ht="22.5" customHeight="1">
      <c r="B239" s="133"/>
      <c r="C239" s="134" t="s">
        <v>441</v>
      </c>
      <c r="D239" s="188" t="s">
        <v>442</v>
      </c>
      <c r="E239" s="189"/>
      <c r="F239" s="189"/>
      <c r="G239" s="189"/>
      <c r="H239" s="189"/>
      <c r="I239" s="190"/>
      <c r="J239" s="135" t="s">
        <v>333</v>
      </c>
      <c r="K239" s="136">
        <v>24.32</v>
      </c>
      <c r="L239" s="217"/>
      <c r="M239" s="217"/>
      <c r="N239" s="217"/>
      <c r="O239" s="217"/>
      <c r="P239" s="217"/>
      <c r="Q239" s="217"/>
      <c r="R239" s="137"/>
      <c r="T239" s="138"/>
      <c r="U239" s="40"/>
      <c r="V239" s="139"/>
      <c r="W239" s="139"/>
      <c r="X239" s="139"/>
      <c r="Y239" s="139"/>
      <c r="Z239" s="139"/>
      <c r="AA239" s="140"/>
      <c r="AD239" s="217"/>
      <c r="AE239" s="217"/>
      <c r="AR239" s="17" t="s">
        <v>211</v>
      </c>
      <c r="AT239" s="17" t="s">
        <v>164</v>
      </c>
      <c r="AU239" s="17" t="s">
        <v>90</v>
      </c>
      <c r="AY239" s="17" t="s">
        <v>163</v>
      </c>
      <c r="BE239" s="141">
        <f t="shared" ref="BE239:BE256" si="18">IF(U239="základná",N239,0)</f>
        <v>0</v>
      </c>
      <c r="BF239" s="141">
        <f t="shared" ref="BF239:BF256" si="19">IF(U239="znížená",N239,0)</f>
        <v>0</v>
      </c>
      <c r="BG239" s="141">
        <f t="shared" ref="BG239:BG256" si="20">IF(U239="zákl. prenesená",N239,0)</f>
        <v>0</v>
      </c>
      <c r="BH239" s="141">
        <f t="shared" ref="BH239:BH256" si="21">IF(U239="zníž. prenesená",N239,0)</f>
        <v>0</v>
      </c>
      <c r="BI239" s="141">
        <f t="shared" ref="BI239:BI256" si="22">IF(U239="nulová",N239,0)</f>
        <v>0</v>
      </c>
      <c r="BJ239" s="17" t="s">
        <v>90</v>
      </c>
      <c r="BK239" s="142">
        <f t="shared" ref="BK239:BK256" si="23">ROUND(L239*K239,3)</f>
        <v>0</v>
      </c>
      <c r="BL239" s="17" t="s">
        <v>211</v>
      </c>
      <c r="BM239" s="17" t="s">
        <v>443</v>
      </c>
    </row>
    <row r="240" spans="2:65" s="1" customFormat="1" ht="44.25" customHeight="1">
      <c r="B240" s="133"/>
      <c r="C240" s="143" t="s">
        <v>444</v>
      </c>
      <c r="D240" s="197" t="s">
        <v>445</v>
      </c>
      <c r="E240" s="198"/>
      <c r="F240" s="198"/>
      <c r="G240" s="198"/>
      <c r="H240" s="198"/>
      <c r="I240" s="199"/>
      <c r="J240" s="144" t="s">
        <v>446</v>
      </c>
      <c r="K240" s="145">
        <v>2</v>
      </c>
      <c r="L240" s="217"/>
      <c r="M240" s="217"/>
      <c r="N240" s="217"/>
      <c r="O240" s="217"/>
      <c r="P240" s="217"/>
      <c r="Q240" s="217"/>
      <c r="R240" s="137"/>
      <c r="T240" s="138"/>
      <c r="U240" s="40"/>
      <c r="V240" s="139"/>
      <c r="W240" s="139"/>
      <c r="X240" s="139"/>
      <c r="Y240" s="139"/>
      <c r="Z240" s="139"/>
      <c r="AA240" s="140"/>
      <c r="AD240" s="229"/>
      <c r="AE240" s="229"/>
      <c r="AR240" s="17" t="s">
        <v>259</v>
      </c>
      <c r="AT240" s="17" t="s">
        <v>257</v>
      </c>
      <c r="AU240" s="17" t="s">
        <v>90</v>
      </c>
      <c r="AY240" s="17" t="s">
        <v>163</v>
      </c>
      <c r="BE240" s="141">
        <f t="shared" si="18"/>
        <v>0</v>
      </c>
      <c r="BF240" s="141">
        <f t="shared" si="19"/>
        <v>0</v>
      </c>
      <c r="BG240" s="141">
        <f t="shared" si="20"/>
        <v>0</v>
      </c>
      <c r="BH240" s="141">
        <f t="shared" si="21"/>
        <v>0</v>
      </c>
      <c r="BI240" s="141">
        <f t="shared" si="22"/>
        <v>0</v>
      </c>
      <c r="BJ240" s="17" t="s">
        <v>90</v>
      </c>
      <c r="BK240" s="142">
        <f t="shared" si="23"/>
        <v>0</v>
      </c>
      <c r="BL240" s="17" t="s">
        <v>211</v>
      </c>
      <c r="BM240" s="17" t="s">
        <v>447</v>
      </c>
    </row>
    <row r="241" spans="2:65" s="1" customFormat="1" ht="31.5" customHeight="1">
      <c r="B241" s="133"/>
      <c r="C241" s="143" t="s">
        <v>448</v>
      </c>
      <c r="D241" s="197" t="s">
        <v>449</v>
      </c>
      <c r="E241" s="198"/>
      <c r="F241" s="198"/>
      <c r="G241" s="198"/>
      <c r="H241" s="198"/>
      <c r="I241" s="199"/>
      <c r="J241" s="144" t="s">
        <v>446</v>
      </c>
      <c r="K241" s="145">
        <v>1</v>
      </c>
      <c r="L241" s="217"/>
      <c r="M241" s="217"/>
      <c r="N241" s="217"/>
      <c r="O241" s="217"/>
      <c r="P241" s="217"/>
      <c r="Q241" s="217"/>
      <c r="R241" s="137"/>
      <c r="T241" s="138"/>
      <c r="U241" s="40"/>
      <c r="V241" s="139"/>
      <c r="W241" s="139"/>
      <c r="X241" s="139"/>
      <c r="Y241" s="139"/>
      <c r="Z241" s="139"/>
      <c r="AA241" s="140"/>
      <c r="AD241" s="229"/>
      <c r="AE241" s="229"/>
      <c r="AR241" s="17" t="s">
        <v>259</v>
      </c>
      <c r="AT241" s="17" t="s">
        <v>257</v>
      </c>
      <c r="AU241" s="17" t="s">
        <v>90</v>
      </c>
      <c r="AY241" s="17" t="s">
        <v>163</v>
      </c>
      <c r="BE241" s="141">
        <f t="shared" si="18"/>
        <v>0</v>
      </c>
      <c r="BF241" s="141">
        <f t="shared" si="19"/>
        <v>0</v>
      </c>
      <c r="BG241" s="141">
        <f t="shared" si="20"/>
        <v>0</v>
      </c>
      <c r="BH241" s="141">
        <f t="shared" si="21"/>
        <v>0</v>
      </c>
      <c r="BI241" s="141">
        <f t="shared" si="22"/>
        <v>0</v>
      </c>
      <c r="BJ241" s="17" t="s">
        <v>90</v>
      </c>
      <c r="BK241" s="142">
        <f t="shared" si="23"/>
        <v>0</v>
      </c>
      <c r="BL241" s="17" t="s">
        <v>211</v>
      </c>
      <c r="BM241" s="17" t="s">
        <v>450</v>
      </c>
    </row>
    <row r="242" spans="2:65" s="1" customFormat="1" ht="44.25" customHeight="1">
      <c r="B242" s="133"/>
      <c r="C242" s="134" t="s">
        <v>451</v>
      </c>
      <c r="D242" s="188" t="s">
        <v>452</v>
      </c>
      <c r="E242" s="189"/>
      <c r="F242" s="189"/>
      <c r="G242" s="189"/>
      <c r="H242" s="189"/>
      <c r="I242" s="190"/>
      <c r="J242" s="135" t="s">
        <v>254</v>
      </c>
      <c r="K242" s="136">
        <v>16</v>
      </c>
      <c r="L242" s="217"/>
      <c r="M242" s="217"/>
      <c r="N242" s="217"/>
      <c r="O242" s="217"/>
      <c r="P242" s="217"/>
      <c r="Q242" s="217"/>
      <c r="R242" s="137"/>
      <c r="T242" s="138"/>
      <c r="U242" s="40"/>
      <c r="V242" s="139"/>
      <c r="W242" s="139"/>
      <c r="X242" s="139"/>
      <c r="Y242" s="139"/>
      <c r="Z242" s="139"/>
      <c r="AA242" s="140"/>
      <c r="AD242" s="217"/>
      <c r="AE242" s="217"/>
      <c r="AR242" s="17" t="s">
        <v>211</v>
      </c>
      <c r="AT242" s="17" t="s">
        <v>164</v>
      </c>
      <c r="AU242" s="17" t="s">
        <v>90</v>
      </c>
      <c r="AY242" s="17" t="s">
        <v>163</v>
      </c>
      <c r="BE242" s="141">
        <f t="shared" si="18"/>
        <v>0</v>
      </c>
      <c r="BF242" s="141">
        <f t="shared" si="19"/>
        <v>0</v>
      </c>
      <c r="BG242" s="141">
        <f t="shared" si="20"/>
        <v>0</v>
      </c>
      <c r="BH242" s="141">
        <f t="shared" si="21"/>
        <v>0</v>
      </c>
      <c r="BI242" s="141">
        <f t="shared" si="22"/>
        <v>0</v>
      </c>
      <c r="BJ242" s="17" t="s">
        <v>90</v>
      </c>
      <c r="BK242" s="142">
        <f t="shared" si="23"/>
        <v>0</v>
      </c>
      <c r="BL242" s="17" t="s">
        <v>211</v>
      </c>
      <c r="BM242" s="17" t="s">
        <v>453</v>
      </c>
    </row>
    <row r="243" spans="2:65" s="1" customFormat="1" ht="44.25" customHeight="1">
      <c r="B243" s="133"/>
      <c r="C243" s="143" t="s">
        <v>454</v>
      </c>
      <c r="D243" s="197" t="s">
        <v>455</v>
      </c>
      <c r="E243" s="198"/>
      <c r="F243" s="198"/>
      <c r="G243" s="198"/>
      <c r="H243" s="198"/>
      <c r="I243" s="199"/>
      <c r="J243" s="144" t="s">
        <v>254</v>
      </c>
      <c r="K243" s="145">
        <v>9</v>
      </c>
      <c r="L243" s="217"/>
      <c r="M243" s="217"/>
      <c r="N243" s="217"/>
      <c r="O243" s="217"/>
      <c r="P243" s="217"/>
      <c r="Q243" s="217"/>
      <c r="R243" s="137"/>
      <c r="T243" s="138"/>
      <c r="U243" s="40"/>
      <c r="V243" s="139"/>
      <c r="W243" s="139"/>
      <c r="X243" s="139"/>
      <c r="Y243" s="139"/>
      <c r="Z243" s="139"/>
      <c r="AA243" s="140"/>
      <c r="AD243" s="229"/>
      <c r="AE243" s="229"/>
      <c r="AR243" s="17" t="s">
        <v>259</v>
      </c>
      <c r="AT243" s="17" t="s">
        <v>257</v>
      </c>
      <c r="AU243" s="17" t="s">
        <v>90</v>
      </c>
      <c r="AY243" s="17" t="s">
        <v>163</v>
      </c>
      <c r="BE243" s="141">
        <f t="shared" si="18"/>
        <v>0</v>
      </c>
      <c r="BF243" s="141">
        <f t="shared" si="19"/>
        <v>0</v>
      </c>
      <c r="BG243" s="141">
        <f t="shared" si="20"/>
        <v>0</v>
      </c>
      <c r="BH243" s="141">
        <f t="shared" si="21"/>
        <v>0</v>
      </c>
      <c r="BI243" s="141">
        <f t="shared" si="22"/>
        <v>0</v>
      </c>
      <c r="BJ243" s="17" t="s">
        <v>90</v>
      </c>
      <c r="BK243" s="142">
        <f t="shared" si="23"/>
        <v>0</v>
      </c>
      <c r="BL243" s="17" t="s">
        <v>211</v>
      </c>
      <c r="BM243" s="17" t="s">
        <v>456</v>
      </c>
    </row>
    <row r="244" spans="2:65" s="1" customFormat="1" ht="44.25" customHeight="1">
      <c r="B244" s="133"/>
      <c r="C244" s="143" t="s">
        <v>457</v>
      </c>
      <c r="D244" s="197" t="s">
        <v>458</v>
      </c>
      <c r="E244" s="198"/>
      <c r="F244" s="198"/>
      <c r="G244" s="198"/>
      <c r="H244" s="198"/>
      <c r="I244" s="199"/>
      <c r="J244" s="144" t="s">
        <v>254</v>
      </c>
      <c r="K244" s="145">
        <v>7</v>
      </c>
      <c r="L244" s="217"/>
      <c r="M244" s="217"/>
      <c r="N244" s="217"/>
      <c r="O244" s="217"/>
      <c r="P244" s="217"/>
      <c r="Q244" s="217"/>
      <c r="R244" s="137"/>
      <c r="T244" s="138"/>
      <c r="U244" s="40"/>
      <c r="V244" s="139"/>
      <c r="W244" s="139"/>
      <c r="X244" s="139"/>
      <c r="Y244" s="139"/>
      <c r="Z244" s="139"/>
      <c r="AA244" s="140"/>
      <c r="AD244" s="229"/>
      <c r="AE244" s="229"/>
      <c r="AR244" s="17" t="s">
        <v>259</v>
      </c>
      <c r="AT244" s="17" t="s">
        <v>257</v>
      </c>
      <c r="AU244" s="17" t="s">
        <v>90</v>
      </c>
      <c r="AY244" s="17" t="s">
        <v>163</v>
      </c>
      <c r="BE244" s="141">
        <f t="shared" si="18"/>
        <v>0</v>
      </c>
      <c r="BF244" s="141">
        <f t="shared" si="19"/>
        <v>0</v>
      </c>
      <c r="BG244" s="141">
        <f t="shared" si="20"/>
        <v>0</v>
      </c>
      <c r="BH244" s="141">
        <f t="shared" si="21"/>
        <v>0</v>
      </c>
      <c r="BI244" s="141">
        <f t="shared" si="22"/>
        <v>0</v>
      </c>
      <c r="BJ244" s="17" t="s">
        <v>90</v>
      </c>
      <c r="BK244" s="142">
        <f t="shared" si="23"/>
        <v>0</v>
      </c>
      <c r="BL244" s="17" t="s">
        <v>211</v>
      </c>
      <c r="BM244" s="17" t="s">
        <v>459</v>
      </c>
    </row>
    <row r="245" spans="2:65" s="1" customFormat="1" ht="44.25" customHeight="1">
      <c r="B245" s="133"/>
      <c r="C245" s="134" t="s">
        <v>460</v>
      </c>
      <c r="D245" s="188" t="s">
        <v>461</v>
      </c>
      <c r="E245" s="189"/>
      <c r="F245" s="189"/>
      <c r="G245" s="189"/>
      <c r="H245" s="189"/>
      <c r="I245" s="190"/>
      <c r="J245" s="135" t="s">
        <v>254</v>
      </c>
      <c r="K245" s="136">
        <v>1</v>
      </c>
      <c r="L245" s="217"/>
      <c r="M245" s="217"/>
      <c r="N245" s="217"/>
      <c r="O245" s="217"/>
      <c r="P245" s="217"/>
      <c r="Q245" s="217"/>
      <c r="R245" s="137"/>
      <c r="T245" s="138"/>
      <c r="U245" s="40"/>
      <c r="V245" s="139"/>
      <c r="W245" s="139"/>
      <c r="X245" s="139"/>
      <c r="Y245" s="139"/>
      <c r="Z245" s="139"/>
      <c r="AA245" s="140"/>
      <c r="AD245" s="217"/>
      <c r="AE245" s="217"/>
      <c r="AR245" s="17" t="s">
        <v>211</v>
      </c>
      <c r="AT245" s="17" t="s">
        <v>164</v>
      </c>
      <c r="AU245" s="17" t="s">
        <v>90</v>
      </c>
      <c r="AY245" s="17" t="s">
        <v>163</v>
      </c>
      <c r="BE245" s="141">
        <f t="shared" si="18"/>
        <v>0</v>
      </c>
      <c r="BF245" s="141">
        <f t="shared" si="19"/>
        <v>0</v>
      </c>
      <c r="BG245" s="141">
        <f t="shared" si="20"/>
        <v>0</v>
      </c>
      <c r="BH245" s="141">
        <f t="shared" si="21"/>
        <v>0</v>
      </c>
      <c r="BI245" s="141">
        <f t="shared" si="22"/>
        <v>0</v>
      </c>
      <c r="BJ245" s="17" t="s">
        <v>90</v>
      </c>
      <c r="BK245" s="142">
        <f t="shared" si="23"/>
        <v>0</v>
      </c>
      <c r="BL245" s="17" t="s">
        <v>211</v>
      </c>
      <c r="BM245" s="17" t="s">
        <v>462</v>
      </c>
    </row>
    <row r="246" spans="2:65" s="1" customFormat="1" ht="44.25" customHeight="1">
      <c r="B246" s="133"/>
      <c r="C246" s="143" t="s">
        <v>463</v>
      </c>
      <c r="D246" s="197" t="s">
        <v>464</v>
      </c>
      <c r="E246" s="198"/>
      <c r="F246" s="198"/>
      <c r="G246" s="198"/>
      <c r="H246" s="198"/>
      <c r="I246" s="199"/>
      <c r="J246" s="144" t="s">
        <v>254</v>
      </c>
      <c r="K246" s="145">
        <v>1</v>
      </c>
      <c r="L246" s="217"/>
      <c r="M246" s="217"/>
      <c r="N246" s="217"/>
      <c r="O246" s="217"/>
      <c r="P246" s="217"/>
      <c r="Q246" s="217"/>
      <c r="R246" s="137"/>
      <c r="T246" s="138"/>
      <c r="U246" s="40"/>
      <c r="V246" s="139"/>
      <c r="W246" s="139"/>
      <c r="X246" s="139"/>
      <c r="Y246" s="139"/>
      <c r="Z246" s="139"/>
      <c r="AA246" s="140"/>
      <c r="AD246" s="229"/>
      <c r="AE246" s="229"/>
      <c r="AR246" s="17" t="s">
        <v>259</v>
      </c>
      <c r="AT246" s="17" t="s">
        <v>257</v>
      </c>
      <c r="AU246" s="17" t="s">
        <v>90</v>
      </c>
      <c r="AY246" s="17" t="s">
        <v>163</v>
      </c>
      <c r="BE246" s="141">
        <f t="shared" si="18"/>
        <v>0</v>
      </c>
      <c r="BF246" s="141">
        <f t="shared" si="19"/>
        <v>0</v>
      </c>
      <c r="BG246" s="141">
        <f t="shared" si="20"/>
        <v>0</v>
      </c>
      <c r="BH246" s="141">
        <f t="shared" si="21"/>
        <v>0</v>
      </c>
      <c r="BI246" s="141">
        <f t="shared" si="22"/>
        <v>0</v>
      </c>
      <c r="BJ246" s="17" t="s">
        <v>90</v>
      </c>
      <c r="BK246" s="142">
        <f t="shared" si="23"/>
        <v>0</v>
      </c>
      <c r="BL246" s="17" t="s">
        <v>211</v>
      </c>
      <c r="BM246" s="17" t="s">
        <v>465</v>
      </c>
    </row>
    <row r="247" spans="2:65" s="1" customFormat="1" ht="31.5" customHeight="1">
      <c r="B247" s="133"/>
      <c r="C247" s="134" t="s">
        <v>466</v>
      </c>
      <c r="D247" s="188" t="s">
        <v>467</v>
      </c>
      <c r="E247" s="189"/>
      <c r="F247" s="189"/>
      <c r="G247" s="189"/>
      <c r="H247" s="189"/>
      <c r="I247" s="190"/>
      <c r="J247" s="135" t="s">
        <v>333</v>
      </c>
      <c r="K247" s="136">
        <v>3.34</v>
      </c>
      <c r="L247" s="217"/>
      <c r="M247" s="217"/>
      <c r="N247" s="217"/>
      <c r="O247" s="217"/>
      <c r="P247" s="217"/>
      <c r="Q247" s="217"/>
      <c r="R247" s="137"/>
      <c r="T247" s="138"/>
      <c r="U247" s="40"/>
      <c r="V247" s="139"/>
      <c r="W247" s="139"/>
      <c r="X247" s="139"/>
      <c r="Y247" s="139"/>
      <c r="Z247" s="139"/>
      <c r="AA247" s="140"/>
      <c r="AD247" s="217"/>
      <c r="AE247" s="217"/>
      <c r="AR247" s="17" t="s">
        <v>211</v>
      </c>
      <c r="AT247" s="17" t="s">
        <v>164</v>
      </c>
      <c r="AU247" s="17" t="s">
        <v>90</v>
      </c>
      <c r="AY247" s="17" t="s">
        <v>163</v>
      </c>
      <c r="BE247" s="141">
        <f t="shared" si="18"/>
        <v>0</v>
      </c>
      <c r="BF247" s="141">
        <f t="shared" si="19"/>
        <v>0</v>
      </c>
      <c r="BG247" s="141">
        <f t="shared" si="20"/>
        <v>0</v>
      </c>
      <c r="BH247" s="141">
        <f t="shared" si="21"/>
        <v>0</v>
      </c>
      <c r="BI247" s="141">
        <f t="shared" si="22"/>
        <v>0</v>
      </c>
      <c r="BJ247" s="17" t="s">
        <v>90</v>
      </c>
      <c r="BK247" s="142">
        <f t="shared" si="23"/>
        <v>0</v>
      </c>
      <c r="BL247" s="17" t="s">
        <v>211</v>
      </c>
      <c r="BM247" s="17" t="s">
        <v>468</v>
      </c>
    </row>
    <row r="248" spans="2:65" s="1" customFormat="1" ht="22.5" customHeight="1">
      <c r="B248" s="133"/>
      <c r="C248" s="143" t="s">
        <v>469</v>
      </c>
      <c r="D248" s="197" t="s">
        <v>470</v>
      </c>
      <c r="E248" s="198"/>
      <c r="F248" s="198"/>
      <c r="G248" s="198"/>
      <c r="H248" s="198"/>
      <c r="I248" s="199"/>
      <c r="J248" s="144" t="s">
        <v>333</v>
      </c>
      <c r="K248" s="145">
        <v>3.34</v>
      </c>
      <c r="L248" s="217"/>
      <c r="M248" s="217"/>
      <c r="N248" s="217"/>
      <c r="O248" s="217"/>
      <c r="P248" s="217"/>
      <c r="Q248" s="217"/>
      <c r="R248" s="137"/>
      <c r="T248" s="138"/>
      <c r="U248" s="40"/>
      <c r="V248" s="139"/>
      <c r="W248" s="139"/>
      <c r="X248" s="139"/>
      <c r="Y248" s="139"/>
      <c r="Z248" s="139"/>
      <c r="AA248" s="140"/>
      <c r="AD248" s="229"/>
      <c r="AE248" s="229"/>
      <c r="AR248" s="17" t="s">
        <v>259</v>
      </c>
      <c r="AT248" s="17" t="s">
        <v>257</v>
      </c>
      <c r="AU248" s="17" t="s">
        <v>90</v>
      </c>
      <c r="AY248" s="17" t="s">
        <v>163</v>
      </c>
      <c r="BE248" s="141">
        <f t="shared" si="18"/>
        <v>0</v>
      </c>
      <c r="BF248" s="141">
        <f t="shared" si="19"/>
        <v>0</v>
      </c>
      <c r="BG248" s="141">
        <f t="shared" si="20"/>
        <v>0</v>
      </c>
      <c r="BH248" s="141">
        <f t="shared" si="21"/>
        <v>0</v>
      </c>
      <c r="BI248" s="141">
        <f t="shared" si="22"/>
        <v>0</v>
      </c>
      <c r="BJ248" s="17" t="s">
        <v>90</v>
      </c>
      <c r="BK248" s="142">
        <f t="shared" si="23"/>
        <v>0</v>
      </c>
      <c r="BL248" s="17" t="s">
        <v>211</v>
      </c>
      <c r="BM248" s="17" t="s">
        <v>471</v>
      </c>
    </row>
    <row r="249" spans="2:65" s="1" customFormat="1" ht="22.5" customHeight="1">
      <c r="B249" s="133"/>
      <c r="C249" s="134" t="s">
        <v>472</v>
      </c>
      <c r="D249" s="194" t="s">
        <v>659</v>
      </c>
      <c r="E249" s="195"/>
      <c r="F249" s="195"/>
      <c r="G249" s="195"/>
      <c r="H249" s="195"/>
      <c r="I249" s="196"/>
      <c r="J249" s="149" t="s">
        <v>333</v>
      </c>
      <c r="K249" s="136">
        <v>38.200000000000003</v>
      </c>
      <c r="L249" s="217"/>
      <c r="M249" s="217"/>
      <c r="N249" s="217"/>
      <c r="O249" s="217"/>
      <c r="P249" s="217"/>
      <c r="Q249" s="217"/>
      <c r="R249" s="137"/>
      <c r="T249" s="138"/>
      <c r="U249" s="40"/>
      <c r="V249" s="139"/>
      <c r="W249" s="139"/>
      <c r="X249" s="139"/>
      <c r="Y249" s="139"/>
      <c r="Z249" s="139"/>
      <c r="AA249" s="140"/>
      <c r="AD249" s="217"/>
      <c r="AE249" s="217"/>
      <c r="AR249" s="17" t="s">
        <v>211</v>
      </c>
      <c r="AT249" s="17" t="s">
        <v>164</v>
      </c>
      <c r="AU249" s="17" t="s">
        <v>90</v>
      </c>
      <c r="AY249" s="17" t="s">
        <v>163</v>
      </c>
      <c r="BE249" s="141">
        <f t="shared" si="18"/>
        <v>0</v>
      </c>
      <c r="BF249" s="141">
        <f t="shared" si="19"/>
        <v>0</v>
      </c>
      <c r="BG249" s="141">
        <f t="shared" si="20"/>
        <v>0</v>
      </c>
      <c r="BH249" s="141">
        <f t="shared" si="21"/>
        <v>0</v>
      </c>
      <c r="BI249" s="141">
        <f t="shared" si="22"/>
        <v>0</v>
      </c>
      <c r="BJ249" s="17" t="s">
        <v>90</v>
      </c>
      <c r="BK249" s="142">
        <f t="shared" si="23"/>
        <v>0</v>
      </c>
      <c r="BL249" s="17" t="s">
        <v>211</v>
      </c>
      <c r="BM249" s="17" t="s">
        <v>473</v>
      </c>
    </row>
    <row r="250" spans="2:65" s="1" customFormat="1" ht="22.5" customHeight="1">
      <c r="B250" s="133"/>
      <c r="C250" s="143" t="s">
        <v>474</v>
      </c>
      <c r="D250" s="197" t="s">
        <v>475</v>
      </c>
      <c r="E250" s="198"/>
      <c r="F250" s="198"/>
      <c r="G250" s="198"/>
      <c r="H250" s="198"/>
      <c r="I250" s="199"/>
      <c r="J250" s="144" t="s">
        <v>333</v>
      </c>
      <c r="K250" s="145">
        <v>40.11</v>
      </c>
      <c r="L250" s="217"/>
      <c r="M250" s="217"/>
      <c r="N250" s="217"/>
      <c r="O250" s="217"/>
      <c r="P250" s="217"/>
      <c r="Q250" s="217"/>
      <c r="R250" s="137"/>
      <c r="T250" s="138"/>
      <c r="U250" s="40"/>
      <c r="V250" s="139"/>
      <c r="W250" s="139"/>
      <c r="X250" s="139"/>
      <c r="Y250" s="139"/>
      <c r="Z250" s="139"/>
      <c r="AA250" s="140"/>
      <c r="AD250" s="229"/>
      <c r="AE250" s="229"/>
      <c r="AR250" s="17" t="s">
        <v>259</v>
      </c>
      <c r="AT250" s="17" t="s">
        <v>257</v>
      </c>
      <c r="AU250" s="17" t="s">
        <v>90</v>
      </c>
      <c r="AY250" s="17" t="s">
        <v>163</v>
      </c>
      <c r="BE250" s="141">
        <f t="shared" si="18"/>
        <v>0</v>
      </c>
      <c r="BF250" s="141">
        <f t="shared" si="19"/>
        <v>0</v>
      </c>
      <c r="BG250" s="141">
        <f t="shared" si="20"/>
        <v>0</v>
      </c>
      <c r="BH250" s="141">
        <f t="shared" si="21"/>
        <v>0</v>
      </c>
      <c r="BI250" s="141">
        <f t="shared" si="22"/>
        <v>0</v>
      </c>
      <c r="BJ250" s="17" t="s">
        <v>90</v>
      </c>
      <c r="BK250" s="142">
        <f t="shared" si="23"/>
        <v>0</v>
      </c>
      <c r="BL250" s="17" t="s">
        <v>211</v>
      </c>
      <c r="BM250" s="17" t="s">
        <v>476</v>
      </c>
    </row>
    <row r="251" spans="2:65" s="1" customFormat="1" ht="22.5" customHeight="1">
      <c r="B251" s="133"/>
      <c r="C251" s="134" t="s">
        <v>477</v>
      </c>
      <c r="D251" s="188" t="s">
        <v>478</v>
      </c>
      <c r="E251" s="189"/>
      <c r="F251" s="189"/>
      <c r="G251" s="189"/>
      <c r="H251" s="189"/>
      <c r="I251" s="190"/>
      <c r="J251" s="135" t="s">
        <v>333</v>
      </c>
      <c r="K251" s="136">
        <v>3.34</v>
      </c>
      <c r="L251" s="217"/>
      <c r="M251" s="217"/>
      <c r="N251" s="217"/>
      <c r="O251" s="217"/>
      <c r="P251" s="217"/>
      <c r="Q251" s="217"/>
      <c r="R251" s="137"/>
      <c r="T251" s="138"/>
      <c r="U251" s="40"/>
      <c r="V251" s="139"/>
      <c r="W251" s="139"/>
      <c r="X251" s="139"/>
      <c r="Y251" s="139"/>
      <c r="Z251" s="139"/>
      <c r="AA251" s="140"/>
      <c r="AD251" s="217"/>
      <c r="AE251" s="217"/>
      <c r="AR251" s="17" t="s">
        <v>211</v>
      </c>
      <c r="AT251" s="17" t="s">
        <v>164</v>
      </c>
      <c r="AU251" s="17" t="s">
        <v>90</v>
      </c>
      <c r="AY251" s="17" t="s">
        <v>163</v>
      </c>
      <c r="BE251" s="141">
        <f t="shared" si="18"/>
        <v>0</v>
      </c>
      <c r="BF251" s="141">
        <f t="shared" si="19"/>
        <v>0</v>
      </c>
      <c r="BG251" s="141">
        <f t="shared" si="20"/>
        <v>0</v>
      </c>
      <c r="BH251" s="141">
        <f t="shared" si="21"/>
        <v>0</v>
      </c>
      <c r="BI251" s="141">
        <f t="shared" si="22"/>
        <v>0</v>
      </c>
      <c r="BJ251" s="17" t="s">
        <v>90</v>
      </c>
      <c r="BK251" s="142">
        <f t="shared" si="23"/>
        <v>0</v>
      </c>
      <c r="BL251" s="17" t="s">
        <v>211</v>
      </c>
      <c r="BM251" s="17" t="s">
        <v>479</v>
      </c>
    </row>
    <row r="252" spans="2:65" s="1" customFormat="1" ht="31.5" customHeight="1">
      <c r="B252" s="133"/>
      <c r="C252" s="134" t="s">
        <v>480</v>
      </c>
      <c r="D252" s="188" t="s">
        <v>481</v>
      </c>
      <c r="E252" s="189"/>
      <c r="F252" s="189"/>
      <c r="G252" s="189"/>
      <c r="H252" s="189"/>
      <c r="I252" s="190"/>
      <c r="J252" s="135" t="s">
        <v>482</v>
      </c>
      <c r="K252" s="136">
        <v>10</v>
      </c>
      <c r="L252" s="217"/>
      <c r="M252" s="217"/>
      <c r="N252" s="217"/>
      <c r="O252" s="217"/>
      <c r="P252" s="217"/>
      <c r="Q252" s="217"/>
      <c r="R252" s="137"/>
      <c r="T252" s="138"/>
      <c r="U252" s="40"/>
      <c r="V252" s="139"/>
      <c r="W252" s="139"/>
      <c r="X252" s="139"/>
      <c r="Y252" s="139"/>
      <c r="Z252" s="139"/>
      <c r="AA252" s="140"/>
      <c r="AD252" s="217"/>
      <c r="AE252" s="217"/>
      <c r="AR252" s="17" t="s">
        <v>211</v>
      </c>
      <c r="AT252" s="17" t="s">
        <v>164</v>
      </c>
      <c r="AU252" s="17" t="s">
        <v>90</v>
      </c>
      <c r="AY252" s="17" t="s">
        <v>163</v>
      </c>
      <c r="BE252" s="141">
        <f t="shared" si="18"/>
        <v>0</v>
      </c>
      <c r="BF252" s="141">
        <f t="shared" si="19"/>
        <v>0</v>
      </c>
      <c r="BG252" s="141">
        <f t="shared" si="20"/>
        <v>0</v>
      </c>
      <c r="BH252" s="141">
        <f t="shared" si="21"/>
        <v>0</v>
      </c>
      <c r="BI252" s="141">
        <f t="shared" si="22"/>
        <v>0</v>
      </c>
      <c r="BJ252" s="17" t="s">
        <v>90</v>
      </c>
      <c r="BK252" s="142">
        <f t="shared" si="23"/>
        <v>0</v>
      </c>
      <c r="BL252" s="17" t="s">
        <v>211</v>
      </c>
      <c r="BM252" s="17" t="s">
        <v>483</v>
      </c>
    </row>
    <row r="253" spans="2:65" s="1" customFormat="1" ht="31.5" customHeight="1">
      <c r="B253" s="133"/>
      <c r="C253" s="143" t="s">
        <v>484</v>
      </c>
      <c r="D253" s="197" t="s">
        <v>485</v>
      </c>
      <c r="E253" s="198"/>
      <c r="F253" s="198"/>
      <c r="G253" s="198"/>
      <c r="H253" s="198"/>
      <c r="I253" s="199"/>
      <c r="J253" s="144" t="s">
        <v>486</v>
      </c>
      <c r="K253" s="145">
        <v>1</v>
      </c>
      <c r="L253" s="217"/>
      <c r="M253" s="217"/>
      <c r="N253" s="217"/>
      <c r="O253" s="217"/>
      <c r="P253" s="217"/>
      <c r="Q253" s="217"/>
      <c r="R253" s="137"/>
      <c r="T253" s="138"/>
      <c r="U253" s="40"/>
      <c r="V253" s="139"/>
      <c r="W253" s="139"/>
      <c r="X253" s="139"/>
      <c r="Y253" s="139"/>
      <c r="Z253" s="139"/>
      <c r="AA253" s="140"/>
      <c r="AD253" s="229"/>
      <c r="AE253" s="229"/>
      <c r="AR253" s="17" t="s">
        <v>259</v>
      </c>
      <c r="AT253" s="17" t="s">
        <v>257</v>
      </c>
      <c r="AU253" s="17" t="s">
        <v>90</v>
      </c>
      <c r="AY253" s="17" t="s">
        <v>163</v>
      </c>
      <c r="BE253" s="141">
        <f t="shared" si="18"/>
        <v>0</v>
      </c>
      <c r="BF253" s="141">
        <f t="shared" si="19"/>
        <v>0</v>
      </c>
      <c r="BG253" s="141">
        <f t="shared" si="20"/>
        <v>0</v>
      </c>
      <c r="BH253" s="141">
        <f t="shared" si="21"/>
        <v>0</v>
      </c>
      <c r="BI253" s="141">
        <f t="shared" si="22"/>
        <v>0</v>
      </c>
      <c r="BJ253" s="17" t="s">
        <v>90</v>
      </c>
      <c r="BK253" s="142">
        <f t="shared" si="23"/>
        <v>0</v>
      </c>
      <c r="BL253" s="17" t="s">
        <v>211</v>
      </c>
      <c r="BM253" s="17" t="s">
        <v>487</v>
      </c>
    </row>
    <row r="254" spans="2:65" s="1" customFormat="1" ht="22.5" customHeight="1">
      <c r="B254" s="133"/>
      <c r="C254" s="134" t="s">
        <v>488</v>
      </c>
      <c r="D254" s="188" t="s">
        <v>489</v>
      </c>
      <c r="E254" s="189"/>
      <c r="F254" s="189"/>
      <c r="G254" s="189"/>
      <c r="H254" s="189"/>
      <c r="I254" s="190"/>
      <c r="J254" s="135" t="s">
        <v>254</v>
      </c>
      <c r="K254" s="136">
        <v>2</v>
      </c>
      <c r="L254" s="217"/>
      <c r="M254" s="217"/>
      <c r="N254" s="217"/>
      <c r="O254" s="217"/>
      <c r="P254" s="217"/>
      <c r="Q254" s="217"/>
      <c r="R254" s="137"/>
      <c r="T254" s="138"/>
      <c r="U254" s="40"/>
      <c r="V254" s="139"/>
      <c r="W254" s="139"/>
      <c r="X254" s="139"/>
      <c r="Y254" s="139"/>
      <c r="Z254" s="139"/>
      <c r="AA254" s="140"/>
      <c r="AD254" s="217"/>
      <c r="AE254" s="217"/>
      <c r="AR254" s="17" t="s">
        <v>211</v>
      </c>
      <c r="AT254" s="17" t="s">
        <v>164</v>
      </c>
      <c r="AU254" s="17" t="s">
        <v>90</v>
      </c>
      <c r="AY254" s="17" t="s">
        <v>163</v>
      </c>
      <c r="BE254" s="141">
        <f t="shared" si="18"/>
        <v>0</v>
      </c>
      <c r="BF254" s="141">
        <f t="shared" si="19"/>
        <v>0</v>
      </c>
      <c r="BG254" s="141">
        <f t="shared" si="20"/>
        <v>0</v>
      </c>
      <c r="BH254" s="141">
        <f t="shared" si="21"/>
        <v>0</v>
      </c>
      <c r="BI254" s="141">
        <f t="shared" si="22"/>
        <v>0</v>
      </c>
      <c r="BJ254" s="17" t="s">
        <v>90</v>
      </c>
      <c r="BK254" s="142">
        <f t="shared" si="23"/>
        <v>0</v>
      </c>
      <c r="BL254" s="17" t="s">
        <v>211</v>
      </c>
      <c r="BM254" s="17" t="s">
        <v>490</v>
      </c>
    </row>
    <row r="255" spans="2:65" s="1" customFormat="1" ht="31.5" customHeight="1">
      <c r="B255" s="133"/>
      <c r="C255" s="134" t="s">
        <v>491</v>
      </c>
      <c r="D255" s="188" t="s">
        <v>492</v>
      </c>
      <c r="E255" s="189"/>
      <c r="F255" s="189"/>
      <c r="G255" s="189"/>
      <c r="H255" s="189"/>
      <c r="I255" s="190"/>
      <c r="J255" s="135" t="s">
        <v>486</v>
      </c>
      <c r="K255" s="136">
        <v>1</v>
      </c>
      <c r="L255" s="217"/>
      <c r="M255" s="217"/>
      <c r="N255" s="217"/>
      <c r="O255" s="217"/>
      <c r="P255" s="217"/>
      <c r="Q255" s="217"/>
      <c r="R255" s="137"/>
      <c r="T255" s="138"/>
      <c r="U255" s="40"/>
      <c r="V255" s="139"/>
      <c r="W255" s="139"/>
      <c r="X255" s="139"/>
      <c r="Y255" s="139"/>
      <c r="Z255" s="139"/>
      <c r="AA255" s="140"/>
      <c r="AD255" s="217"/>
      <c r="AE255" s="217"/>
      <c r="AR255" s="17" t="s">
        <v>211</v>
      </c>
      <c r="AT255" s="17" t="s">
        <v>164</v>
      </c>
      <c r="AU255" s="17" t="s">
        <v>90</v>
      </c>
      <c r="AY255" s="17" t="s">
        <v>163</v>
      </c>
      <c r="BE255" s="141">
        <f t="shared" si="18"/>
        <v>0</v>
      </c>
      <c r="BF255" s="141">
        <f t="shared" si="19"/>
        <v>0</v>
      </c>
      <c r="BG255" s="141">
        <f t="shared" si="20"/>
        <v>0</v>
      </c>
      <c r="BH255" s="141">
        <f t="shared" si="21"/>
        <v>0</v>
      </c>
      <c r="BI255" s="141">
        <f t="shared" si="22"/>
        <v>0</v>
      </c>
      <c r="BJ255" s="17" t="s">
        <v>90</v>
      </c>
      <c r="BK255" s="142">
        <f t="shared" si="23"/>
        <v>0</v>
      </c>
      <c r="BL255" s="17" t="s">
        <v>211</v>
      </c>
      <c r="BM255" s="17" t="s">
        <v>493</v>
      </c>
    </row>
    <row r="256" spans="2:65" s="1" customFormat="1" ht="31.5" customHeight="1">
      <c r="B256" s="133"/>
      <c r="C256" s="134" t="s">
        <v>494</v>
      </c>
      <c r="D256" s="188" t="s">
        <v>495</v>
      </c>
      <c r="E256" s="189"/>
      <c r="F256" s="189"/>
      <c r="G256" s="189"/>
      <c r="H256" s="189"/>
      <c r="I256" s="190"/>
      <c r="J256" s="135" t="s">
        <v>401</v>
      </c>
      <c r="K256" s="136"/>
      <c r="L256" s="217"/>
      <c r="M256" s="217"/>
      <c r="N256" s="217"/>
      <c r="O256" s="217"/>
      <c r="P256" s="217"/>
      <c r="Q256" s="217"/>
      <c r="R256" s="137"/>
      <c r="T256" s="138"/>
      <c r="U256" s="40"/>
      <c r="V256" s="139"/>
      <c r="W256" s="139"/>
      <c r="X256" s="139"/>
      <c r="Y256" s="139"/>
      <c r="Z256" s="139"/>
      <c r="AA256" s="140"/>
      <c r="AD256" s="217"/>
      <c r="AE256" s="217"/>
      <c r="AR256" s="17" t="s">
        <v>211</v>
      </c>
      <c r="AT256" s="17" t="s">
        <v>164</v>
      </c>
      <c r="AU256" s="17" t="s">
        <v>90</v>
      </c>
      <c r="AY256" s="17" t="s">
        <v>163</v>
      </c>
      <c r="BE256" s="141">
        <f t="shared" si="18"/>
        <v>0</v>
      </c>
      <c r="BF256" s="141">
        <f t="shared" si="19"/>
        <v>0</v>
      </c>
      <c r="BG256" s="141">
        <f t="shared" si="20"/>
        <v>0</v>
      </c>
      <c r="BH256" s="141">
        <f t="shared" si="21"/>
        <v>0</v>
      </c>
      <c r="BI256" s="141">
        <f t="shared" si="22"/>
        <v>0</v>
      </c>
      <c r="BJ256" s="17" t="s">
        <v>90</v>
      </c>
      <c r="BK256" s="142">
        <f t="shared" si="23"/>
        <v>0</v>
      </c>
      <c r="BL256" s="17" t="s">
        <v>211</v>
      </c>
      <c r="BM256" s="17" t="s">
        <v>496</v>
      </c>
    </row>
    <row r="257" spans="2:65" s="9" customFormat="1" ht="29.85" customHeight="1">
      <c r="B257" s="122"/>
      <c r="C257" s="123"/>
      <c r="D257" s="132" t="s">
        <v>142</v>
      </c>
      <c r="E257" s="132"/>
      <c r="F257" s="132"/>
      <c r="G257" s="132"/>
      <c r="H257" s="132"/>
      <c r="I257" s="132"/>
      <c r="J257" s="132"/>
      <c r="K257" s="132"/>
      <c r="L257" s="132"/>
      <c r="M257" s="132"/>
      <c r="N257" s="207"/>
      <c r="O257" s="208"/>
      <c r="P257" s="208"/>
      <c r="Q257" s="208"/>
      <c r="R257" s="125"/>
      <c r="T257" s="126"/>
      <c r="U257" s="123"/>
      <c r="V257" s="123"/>
      <c r="W257" s="127"/>
      <c r="X257" s="123"/>
      <c r="Y257" s="127"/>
      <c r="Z257" s="123"/>
      <c r="AA257" s="128"/>
      <c r="AD257" s="132"/>
      <c r="AE257" s="132"/>
      <c r="AF257" s="1"/>
      <c r="AR257" s="129" t="s">
        <v>90</v>
      </c>
      <c r="AT257" s="130" t="s">
        <v>71</v>
      </c>
      <c r="AU257" s="130" t="s">
        <v>77</v>
      </c>
      <c r="AY257" s="129" t="s">
        <v>163</v>
      </c>
      <c r="BK257" s="131">
        <f>SUM(BK258:BK282)</f>
        <v>0</v>
      </c>
    </row>
    <row r="258" spans="2:65" s="1" customFormat="1" ht="31.5" customHeight="1">
      <c r="B258" s="133"/>
      <c r="C258" s="134" t="s">
        <v>497</v>
      </c>
      <c r="D258" s="188" t="s">
        <v>498</v>
      </c>
      <c r="E258" s="189"/>
      <c r="F258" s="189"/>
      <c r="G258" s="189"/>
      <c r="H258" s="189"/>
      <c r="I258" s="190"/>
      <c r="J258" s="135" t="s">
        <v>200</v>
      </c>
      <c r="K258" s="136">
        <v>9.01</v>
      </c>
      <c r="L258" s="217"/>
      <c r="M258" s="217"/>
      <c r="N258" s="217"/>
      <c r="O258" s="217"/>
      <c r="P258" s="217"/>
      <c r="Q258" s="217"/>
      <c r="R258" s="137"/>
      <c r="T258" s="138"/>
      <c r="U258" s="40"/>
      <c r="V258" s="139"/>
      <c r="W258" s="139"/>
      <c r="X258" s="139"/>
      <c r="Y258" s="139"/>
      <c r="Z258" s="139"/>
      <c r="AA258" s="140"/>
      <c r="AD258" s="217"/>
      <c r="AE258" s="217"/>
      <c r="AR258" s="17" t="s">
        <v>211</v>
      </c>
      <c r="AT258" s="17" t="s">
        <v>164</v>
      </c>
      <c r="AU258" s="17" t="s">
        <v>90</v>
      </c>
      <c r="AY258" s="17" t="s">
        <v>163</v>
      </c>
      <c r="BE258" s="141">
        <f t="shared" ref="BE258:BE282" si="24">IF(U258="základná",N258,0)</f>
        <v>0</v>
      </c>
      <c r="BF258" s="141">
        <f t="shared" ref="BF258:BF282" si="25">IF(U258="znížená",N258,0)</f>
        <v>0</v>
      </c>
      <c r="BG258" s="141">
        <f t="shared" ref="BG258:BG282" si="26">IF(U258="zákl. prenesená",N258,0)</f>
        <v>0</v>
      </c>
      <c r="BH258" s="141">
        <f t="shared" ref="BH258:BH282" si="27">IF(U258="zníž. prenesená",N258,0)</f>
        <v>0</v>
      </c>
      <c r="BI258" s="141">
        <f t="shared" ref="BI258:BI282" si="28">IF(U258="nulová",N258,0)</f>
        <v>0</v>
      </c>
      <c r="BJ258" s="17" t="s">
        <v>90</v>
      </c>
      <c r="BK258" s="142">
        <f t="shared" ref="BK258:BK282" si="29">ROUND(L258*K258,3)</f>
        <v>0</v>
      </c>
      <c r="BL258" s="17" t="s">
        <v>211</v>
      </c>
      <c r="BM258" s="17" t="s">
        <v>499</v>
      </c>
    </row>
    <row r="259" spans="2:65" s="1" customFormat="1" ht="44.25" customHeight="1">
      <c r="B259" s="133"/>
      <c r="C259" s="134" t="s">
        <v>500</v>
      </c>
      <c r="D259" s="194" t="s">
        <v>657</v>
      </c>
      <c r="E259" s="195"/>
      <c r="F259" s="195"/>
      <c r="G259" s="195"/>
      <c r="H259" s="195"/>
      <c r="I259" s="196"/>
      <c r="J259" s="135" t="s">
        <v>446</v>
      </c>
      <c r="K259" s="136">
        <v>2</v>
      </c>
      <c r="L259" s="217"/>
      <c r="M259" s="217"/>
      <c r="N259" s="217"/>
      <c r="O259" s="217"/>
      <c r="P259" s="217"/>
      <c r="Q259" s="217"/>
      <c r="R259" s="137"/>
      <c r="T259" s="138"/>
      <c r="U259" s="40"/>
      <c r="V259" s="139"/>
      <c r="W259" s="139"/>
      <c r="X259" s="139"/>
      <c r="Y259" s="139"/>
      <c r="Z259" s="139"/>
      <c r="AA259" s="140"/>
      <c r="AD259" s="217"/>
      <c r="AE259" s="217"/>
      <c r="AR259" s="17" t="s">
        <v>211</v>
      </c>
      <c r="AT259" s="17" t="s">
        <v>164</v>
      </c>
      <c r="AU259" s="17" t="s">
        <v>90</v>
      </c>
      <c r="AY259" s="17" t="s">
        <v>163</v>
      </c>
      <c r="BE259" s="141">
        <f t="shared" si="24"/>
        <v>0</v>
      </c>
      <c r="BF259" s="141">
        <f t="shared" si="25"/>
        <v>0</v>
      </c>
      <c r="BG259" s="141">
        <f t="shared" si="26"/>
        <v>0</v>
      </c>
      <c r="BH259" s="141">
        <f t="shared" si="27"/>
        <v>0</v>
      </c>
      <c r="BI259" s="141">
        <f t="shared" si="28"/>
        <v>0</v>
      </c>
      <c r="BJ259" s="17" t="s">
        <v>90</v>
      </c>
      <c r="BK259" s="142">
        <f t="shared" si="29"/>
        <v>0</v>
      </c>
      <c r="BL259" s="17" t="s">
        <v>211</v>
      </c>
      <c r="BM259" s="17" t="s">
        <v>501</v>
      </c>
    </row>
    <row r="260" spans="2:65" s="1" customFormat="1" ht="44.25" customHeight="1">
      <c r="B260" s="133"/>
      <c r="C260" s="134" t="s">
        <v>500</v>
      </c>
      <c r="D260" s="194" t="s">
        <v>658</v>
      </c>
      <c r="E260" s="195"/>
      <c r="F260" s="195"/>
      <c r="G260" s="195"/>
      <c r="H260" s="195"/>
      <c r="I260" s="196"/>
      <c r="J260" s="135" t="s">
        <v>446</v>
      </c>
      <c r="K260" s="146">
        <v>1</v>
      </c>
      <c r="L260" s="217"/>
      <c r="M260" s="217"/>
      <c r="N260" s="217"/>
      <c r="O260" s="217"/>
      <c r="P260" s="217"/>
      <c r="Q260" s="217"/>
      <c r="R260" s="137"/>
      <c r="T260" s="138"/>
      <c r="U260" s="40"/>
      <c r="V260" s="139"/>
      <c r="W260" s="139"/>
      <c r="X260" s="139"/>
      <c r="Y260" s="139"/>
      <c r="Z260" s="139"/>
      <c r="AA260" s="140"/>
      <c r="AD260" s="217"/>
      <c r="AE260" s="217"/>
      <c r="AR260" s="17" t="s">
        <v>211</v>
      </c>
      <c r="AT260" s="17" t="s">
        <v>164</v>
      </c>
      <c r="AU260" s="17" t="s">
        <v>90</v>
      </c>
      <c r="AY260" s="17" t="s">
        <v>163</v>
      </c>
      <c r="BE260" s="141">
        <f t="shared" ref="BE260" si="30">IF(U260="základná",N260,0)</f>
        <v>0</v>
      </c>
      <c r="BF260" s="141">
        <f t="shared" ref="BF260" si="31">IF(U260="znížená",N260,0)</f>
        <v>0</v>
      </c>
      <c r="BG260" s="141">
        <f t="shared" ref="BG260" si="32">IF(U260="zákl. prenesená",N260,0)</f>
        <v>0</v>
      </c>
      <c r="BH260" s="141">
        <f t="shared" ref="BH260" si="33">IF(U260="zníž. prenesená",N260,0)</f>
        <v>0</v>
      </c>
      <c r="BI260" s="141">
        <f t="shared" ref="BI260" si="34">IF(U260="nulová",N260,0)</f>
        <v>0</v>
      </c>
      <c r="BJ260" s="17" t="s">
        <v>90</v>
      </c>
      <c r="BK260" s="142">
        <f t="shared" ref="BK260" si="35">ROUND(L260*K260,3)</f>
        <v>0</v>
      </c>
      <c r="BL260" s="17" t="s">
        <v>211</v>
      </c>
      <c r="BM260" s="17" t="s">
        <v>501</v>
      </c>
    </row>
    <row r="261" spans="2:65" s="1" customFormat="1" ht="31.5" customHeight="1">
      <c r="B261" s="133"/>
      <c r="C261" s="134" t="s">
        <v>502</v>
      </c>
      <c r="D261" s="188" t="s">
        <v>503</v>
      </c>
      <c r="E261" s="189"/>
      <c r="F261" s="189"/>
      <c r="G261" s="189"/>
      <c r="H261" s="189"/>
      <c r="I261" s="190"/>
      <c r="J261" s="135" t="s">
        <v>446</v>
      </c>
      <c r="K261" s="136">
        <v>1</v>
      </c>
      <c r="L261" s="217"/>
      <c r="M261" s="217"/>
      <c r="N261" s="217"/>
      <c r="O261" s="217"/>
      <c r="P261" s="217"/>
      <c r="Q261" s="217"/>
      <c r="R261" s="137"/>
      <c r="T261" s="138"/>
      <c r="U261" s="40"/>
      <c r="V261" s="139"/>
      <c r="W261" s="139"/>
      <c r="X261" s="139"/>
      <c r="Y261" s="139"/>
      <c r="Z261" s="139"/>
      <c r="AA261" s="140"/>
      <c r="AD261" s="217"/>
      <c r="AE261" s="217"/>
      <c r="AR261" s="17" t="s">
        <v>211</v>
      </c>
      <c r="AT261" s="17" t="s">
        <v>164</v>
      </c>
      <c r="AU261" s="17" t="s">
        <v>90</v>
      </c>
      <c r="AY261" s="17" t="s">
        <v>163</v>
      </c>
      <c r="BE261" s="141">
        <f t="shared" si="24"/>
        <v>0</v>
      </c>
      <c r="BF261" s="141">
        <f t="shared" si="25"/>
        <v>0</v>
      </c>
      <c r="BG261" s="141">
        <f t="shared" si="26"/>
        <v>0</v>
      </c>
      <c r="BH261" s="141">
        <f t="shared" si="27"/>
        <v>0</v>
      </c>
      <c r="BI261" s="141">
        <f t="shared" si="28"/>
        <v>0</v>
      </c>
      <c r="BJ261" s="17" t="s">
        <v>90</v>
      </c>
      <c r="BK261" s="142">
        <f t="shared" si="29"/>
        <v>0</v>
      </c>
      <c r="BL261" s="17" t="s">
        <v>211</v>
      </c>
      <c r="BM261" s="17" t="s">
        <v>504</v>
      </c>
    </row>
    <row r="262" spans="2:65" s="1" customFormat="1" ht="31.5" customHeight="1">
      <c r="B262" s="133"/>
      <c r="C262" s="134" t="s">
        <v>505</v>
      </c>
      <c r="D262" s="194" t="s">
        <v>651</v>
      </c>
      <c r="E262" s="195"/>
      <c r="F262" s="195"/>
      <c r="G262" s="195"/>
      <c r="H262" s="195"/>
      <c r="I262" s="196"/>
      <c r="J262" s="135" t="s">
        <v>446</v>
      </c>
      <c r="K262" s="136">
        <v>1</v>
      </c>
      <c r="L262" s="217"/>
      <c r="M262" s="217"/>
      <c r="N262" s="217"/>
      <c r="O262" s="217"/>
      <c r="P262" s="217"/>
      <c r="Q262" s="217"/>
      <c r="R262" s="137"/>
      <c r="T262" s="138"/>
      <c r="U262" s="40"/>
      <c r="V262" s="139"/>
      <c r="W262" s="139"/>
      <c r="X262" s="139"/>
      <c r="Y262" s="139"/>
      <c r="Z262" s="139"/>
      <c r="AA262" s="140"/>
      <c r="AD262" s="217"/>
      <c r="AE262" s="217"/>
      <c r="AR262" s="17" t="s">
        <v>211</v>
      </c>
      <c r="AT262" s="17" t="s">
        <v>164</v>
      </c>
      <c r="AU262" s="17" t="s">
        <v>90</v>
      </c>
      <c r="AY262" s="17" t="s">
        <v>163</v>
      </c>
      <c r="BE262" s="141">
        <f t="shared" si="24"/>
        <v>0</v>
      </c>
      <c r="BF262" s="141">
        <f t="shared" si="25"/>
        <v>0</v>
      </c>
      <c r="BG262" s="141">
        <f t="shared" si="26"/>
        <v>0</v>
      </c>
      <c r="BH262" s="141">
        <f t="shared" si="27"/>
        <v>0</v>
      </c>
      <c r="BI262" s="141">
        <f t="shared" si="28"/>
        <v>0</v>
      </c>
      <c r="BJ262" s="17" t="s">
        <v>90</v>
      </c>
      <c r="BK262" s="142">
        <f t="shared" si="29"/>
        <v>0</v>
      </c>
      <c r="BL262" s="17" t="s">
        <v>211</v>
      </c>
      <c r="BM262" s="17" t="s">
        <v>506</v>
      </c>
    </row>
    <row r="263" spans="2:65" s="1" customFormat="1" ht="31.5" customHeight="1">
      <c r="B263" s="133"/>
      <c r="C263" s="134" t="s">
        <v>507</v>
      </c>
      <c r="D263" s="194" t="s">
        <v>652</v>
      </c>
      <c r="E263" s="195"/>
      <c r="F263" s="195"/>
      <c r="G263" s="195"/>
      <c r="H263" s="195"/>
      <c r="I263" s="196"/>
      <c r="J263" s="135" t="s">
        <v>446</v>
      </c>
      <c r="K263" s="136">
        <v>1</v>
      </c>
      <c r="L263" s="217"/>
      <c r="M263" s="217"/>
      <c r="N263" s="217"/>
      <c r="O263" s="217"/>
      <c r="P263" s="217"/>
      <c r="Q263" s="217"/>
      <c r="R263" s="137"/>
      <c r="T263" s="138"/>
      <c r="U263" s="40"/>
      <c r="V263" s="139"/>
      <c r="W263" s="139"/>
      <c r="X263" s="139"/>
      <c r="Y263" s="139"/>
      <c r="Z263" s="139"/>
      <c r="AA263" s="140"/>
      <c r="AD263" s="217"/>
      <c r="AE263" s="217"/>
      <c r="AR263" s="17" t="s">
        <v>211</v>
      </c>
      <c r="AT263" s="17" t="s">
        <v>164</v>
      </c>
      <c r="AU263" s="17" t="s">
        <v>90</v>
      </c>
      <c r="AY263" s="17" t="s">
        <v>163</v>
      </c>
      <c r="BE263" s="141">
        <f t="shared" si="24"/>
        <v>0</v>
      </c>
      <c r="BF263" s="141">
        <f t="shared" si="25"/>
        <v>0</v>
      </c>
      <c r="BG263" s="141">
        <f t="shared" si="26"/>
        <v>0</v>
      </c>
      <c r="BH263" s="141">
        <f t="shared" si="27"/>
        <v>0</v>
      </c>
      <c r="BI263" s="141">
        <f t="shared" si="28"/>
        <v>0</v>
      </c>
      <c r="BJ263" s="17" t="s">
        <v>90</v>
      </c>
      <c r="BK263" s="142">
        <f t="shared" si="29"/>
        <v>0</v>
      </c>
      <c r="BL263" s="17" t="s">
        <v>211</v>
      </c>
      <c r="BM263" s="17" t="s">
        <v>508</v>
      </c>
    </row>
    <row r="264" spans="2:65" s="1" customFormat="1" ht="44.25" customHeight="1">
      <c r="B264" s="133"/>
      <c r="C264" s="134" t="s">
        <v>509</v>
      </c>
      <c r="D264" s="194" t="s">
        <v>653</v>
      </c>
      <c r="E264" s="195"/>
      <c r="F264" s="195"/>
      <c r="G264" s="195"/>
      <c r="H264" s="195"/>
      <c r="I264" s="196"/>
      <c r="J264" s="135" t="s">
        <v>446</v>
      </c>
      <c r="K264" s="136">
        <v>1</v>
      </c>
      <c r="L264" s="217"/>
      <c r="M264" s="217"/>
      <c r="N264" s="217"/>
      <c r="O264" s="217"/>
      <c r="P264" s="217"/>
      <c r="Q264" s="217"/>
      <c r="R264" s="137"/>
      <c r="T264" s="138"/>
      <c r="U264" s="40"/>
      <c r="V264" s="139"/>
      <c r="W264" s="139"/>
      <c r="X264" s="139"/>
      <c r="Y264" s="139"/>
      <c r="Z264" s="139"/>
      <c r="AA264" s="140"/>
      <c r="AD264" s="217"/>
      <c r="AE264" s="217"/>
      <c r="AR264" s="17" t="s">
        <v>211</v>
      </c>
      <c r="AT264" s="17" t="s">
        <v>164</v>
      </c>
      <c r="AU264" s="17" t="s">
        <v>90</v>
      </c>
      <c r="AY264" s="17" t="s">
        <v>163</v>
      </c>
      <c r="BE264" s="141">
        <f t="shared" si="24"/>
        <v>0</v>
      </c>
      <c r="BF264" s="141">
        <f t="shared" si="25"/>
        <v>0</v>
      </c>
      <c r="BG264" s="141">
        <f t="shared" si="26"/>
        <v>0</v>
      </c>
      <c r="BH264" s="141">
        <f t="shared" si="27"/>
        <v>0</v>
      </c>
      <c r="BI264" s="141">
        <f t="shared" si="28"/>
        <v>0</v>
      </c>
      <c r="BJ264" s="17" t="s">
        <v>90</v>
      </c>
      <c r="BK264" s="142">
        <f t="shared" si="29"/>
        <v>0</v>
      </c>
      <c r="BL264" s="17" t="s">
        <v>211</v>
      </c>
      <c r="BM264" s="17" t="s">
        <v>510</v>
      </c>
    </row>
    <row r="265" spans="2:65" s="1" customFormat="1" ht="44.25" customHeight="1">
      <c r="B265" s="133"/>
      <c r="C265" s="134" t="s">
        <v>511</v>
      </c>
      <c r="D265" s="194" t="s">
        <v>656</v>
      </c>
      <c r="E265" s="195"/>
      <c r="F265" s="195"/>
      <c r="G265" s="195"/>
      <c r="H265" s="195"/>
      <c r="I265" s="196"/>
      <c r="J265" s="135" t="s">
        <v>446</v>
      </c>
      <c r="K265" s="136">
        <v>1</v>
      </c>
      <c r="L265" s="217"/>
      <c r="M265" s="217"/>
      <c r="N265" s="217"/>
      <c r="O265" s="217"/>
      <c r="P265" s="217"/>
      <c r="Q265" s="217"/>
      <c r="R265" s="137"/>
      <c r="T265" s="138"/>
      <c r="U265" s="40"/>
      <c r="V265" s="139"/>
      <c r="W265" s="139"/>
      <c r="X265" s="139"/>
      <c r="Y265" s="139"/>
      <c r="Z265" s="139"/>
      <c r="AA265" s="140"/>
      <c r="AD265" s="217"/>
      <c r="AE265" s="217"/>
      <c r="AR265" s="17" t="s">
        <v>211</v>
      </c>
      <c r="AT265" s="17" t="s">
        <v>164</v>
      </c>
      <c r="AU265" s="17" t="s">
        <v>90</v>
      </c>
      <c r="AY265" s="17" t="s">
        <v>163</v>
      </c>
      <c r="BE265" s="141">
        <f t="shared" si="24"/>
        <v>0</v>
      </c>
      <c r="BF265" s="141">
        <f t="shared" si="25"/>
        <v>0</v>
      </c>
      <c r="BG265" s="141">
        <f t="shared" si="26"/>
        <v>0</v>
      </c>
      <c r="BH265" s="141">
        <f t="shared" si="27"/>
        <v>0</v>
      </c>
      <c r="BI265" s="141">
        <f t="shared" si="28"/>
        <v>0</v>
      </c>
      <c r="BJ265" s="17" t="s">
        <v>90</v>
      </c>
      <c r="BK265" s="142">
        <f t="shared" si="29"/>
        <v>0</v>
      </c>
      <c r="BL265" s="17" t="s">
        <v>211</v>
      </c>
      <c r="BM265" s="17" t="s">
        <v>512</v>
      </c>
    </row>
    <row r="266" spans="2:65" s="1" customFormat="1" ht="45.75" customHeight="1">
      <c r="B266" s="133"/>
      <c r="C266" s="134">
        <v>124</v>
      </c>
      <c r="D266" s="194" t="s">
        <v>655</v>
      </c>
      <c r="E266" s="195"/>
      <c r="F266" s="195"/>
      <c r="G266" s="195"/>
      <c r="H266" s="195"/>
      <c r="I266" s="196"/>
      <c r="J266" s="135" t="s">
        <v>446</v>
      </c>
      <c r="K266" s="146">
        <v>1</v>
      </c>
      <c r="L266" s="217"/>
      <c r="M266" s="217"/>
      <c r="N266" s="217"/>
      <c r="O266" s="217"/>
      <c r="P266" s="217"/>
      <c r="Q266" s="217"/>
      <c r="R266" s="137"/>
      <c r="T266" s="138"/>
      <c r="U266" s="40"/>
      <c r="V266" s="139"/>
      <c r="W266" s="139"/>
      <c r="X266" s="139"/>
      <c r="Y266" s="139"/>
      <c r="Z266" s="139"/>
      <c r="AA266" s="140"/>
      <c r="AD266" s="217"/>
      <c r="AE266" s="217"/>
      <c r="AR266" s="17" t="s">
        <v>211</v>
      </c>
      <c r="AT266" s="17" t="s">
        <v>164</v>
      </c>
      <c r="AU266" s="17" t="s">
        <v>90</v>
      </c>
      <c r="AY266" s="17" t="s">
        <v>163</v>
      </c>
      <c r="BE266" s="141">
        <f t="shared" ref="BE266" si="36">IF(U266="základná",N266,0)</f>
        <v>0</v>
      </c>
      <c r="BF266" s="141">
        <f t="shared" ref="BF266" si="37">IF(U266="znížená",N266,0)</f>
        <v>0</v>
      </c>
      <c r="BG266" s="141">
        <f t="shared" ref="BG266" si="38">IF(U266="zákl. prenesená",N266,0)</f>
        <v>0</v>
      </c>
      <c r="BH266" s="141">
        <f t="shared" ref="BH266" si="39">IF(U266="zníž. prenesená",N266,0)</f>
        <v>0</v>
      </c>
      <c r="BI266" s="141">
        <f t="shared" ref="BI266" si="40">IF(U266="nulová",N266,0)</f>
        <v>0</v>
      </c>
      <c r="BJ266" s="17" t="s">
        <v>90</v>
      </c>
      <c r="BK266" s="142">
        <f t="shared" ref="BK266" si="41">ROUND(L266*K266,3)</f>
        <v>0</v>
      </c>
      <c r="BL266" s="17" t="s">
        <v>211</v>
      </c>
      <c r="BM266" s="17" t="s">
        <v>512</v>
      </c>
    </row>
    <row r="267" spans="2:65" s="1" customFormat="1" ht="31.5" customHeight="1">
      <c r="B267" s="133"/>
      <c r="C267" s="134">
        <v>125</v>
      </c>
      <c r="D267" s="194" t="s">
        <v>654</v>
      </c>
      <c r="E267" s="195"/>
      <c r="F267" s="195"/>
      <c r="G267" s="195"/>
      <c r="H267" s="195"/>
      <c r="I267" s="196"/>
      <c r="J267" s="135" t="s">
        <v>446</v>
      </c>
      <c r="K267" s="136">
        <v>1</v>
      </c>
      <c r="L267" s="217"/>
      <c r="M267" s="217"/>
      <c r="N267" s="217"/>
      <c r="O267" s="217"/>
      <c r="P267" s="217"/>
      <c r="Q267" s="217"/>
      <c r="R267" s="137"/>
      <c r="T267" s="138"/>
      <c r="U267" s="40"/>
      <c r="V267" s="139"/>
      <c r="W267" s="139"/>
      <c r="X267" s="139"/>
      <c r="Y267" s="139"/>
      <c r="Z267" s="139"/>
      <c r="AA267" s="140"/>
      <c r="AD267" s="217"/>
      <c r="AE267" s="217"/>
      <c r="AR267" s="17" t="s">
        <v>211</v>
      </c>
      <c r="AT267" s="17" t="s">
        <v>164</v>
      </c>
      <c r="AU267" s="17" t="s">
        <v>90</v>
      </c>
      <c r="AY267" s="17" t="s">
        <v>163</v>
      </c>
      <c r="BE267" s="141">
        <f t="shared" si="24"/>
        <v>0</v>
      </c>
      <c r="BF267" s="141">
        <f t="shared" si="25"/>
        <v>0</v>
      </c>
      <c r="BG267" s="141">
        <f t="shared" si="26"/>
        <v>0</v>
      </c>
      <c r="BH267" s="141">
        <f t="shared" si="27"/>
        <v>0</v>
      </c>
      <c r="BI267" s="141">
        <f t="shared" si="28"/>
        <v>0</v>
      </c>
      <c r="BJ267" s="17" t="s">
        <v>90</v>
      </c>
      <c r="BK267" s="142">
        <f t="shared" si="29"/>
        <v>0</v>
      </c>
      <c r="BL267" s="17" t="s">
        <v>211</v>
      </c>
      <c r="BM267" s="17" t="s">
        <v>513</v>
      </c>
    </row>
    <row r="268" spans="2:65" s="1" customFormat="1" ht="44.25" customHeight="1">
      <c r="B268" s="133"/>
      <c r="C268" s="134">
        <v>126</v>
      </c>
      <c r="D268" s="188" t="s">
        <v>514</v>
      </c>
      <c r="E268" s="189"/>
      <c r="F268" s="189"/>
      <c r="G268" s="189"/>
      <c r="H268" s="189"/>
      <c r="I268" s="190"/>
      <c r="J268" s="135" t="s">
        <v>333</v>
      </c>
      <c r="K268" s="136">
        <v>16.2</v>
      </c>
      <c r="L268" s="217"/>
      <c r="M268" s="217"/>
      <c r="N268" s="217"/>
      <c r="O268" s="217"/>
      <c r="P268" s="217"/>
      <c r="Q268" s="217"/>
      <c r="R268" s="137"/>
      <c r="T268" s="138"/>
      <c r="U268" s="40"/>
      <c r="V268" s="139"/>
      <c r="W268" s="139"/>
      <c r="X268" s="139"/>
      <c r="Y268" s="139"/>
      <c r="Z268" s="139"/>
      <c r="AA268" s="140"/>
      <c r="AD268" s="217"/>
      <c r="AE268" s="217"/>
      <c r="AR268" s="17" t="s">
        <v>211</v>
      </c>
      <c r="AT268" s="17" t="s">
        <v>164</v>
      </c>
      <c r="AU268" s="17" t="s">
        <v>90</v>
      </c>
      <c r="AY268" s="17" t="s">
        <v>163</v>
      </c>
      <c r="BE268" s="141">
        <f t="shared" si="24"/>
        <v>0</v>
      </c>
      <c r="BF268" s="141">
        <f t="shared" si="25"/>
        <v>0</v>
      </c>
      <c r="BG268" s="141">
        <f t="shared" si="26"/>
        <v>0</v>
      </c>
      <c r="BH268" s="141">
        <f t="shared" si="27"/>
        <v>0</v>
      </c>
      <c r="BI268" s="141">
        <f t="shared" si="28"/>
        <v>0</v>
      </c>
      <c r="BJ268" s="17" t="s">
        <v>90</v>
      </c>
      <c r="BK268" s="142">
        <f t="shared" si="29"/>
        <v>0</v>
      </c>
      <c r="BL268" s="17" t="s">
        <v>211</v>
      </c>
      <c r="BM268" s="17" t="s">
        <v>515</v>
      </c>
    </row>
    <row r="269" spans="2:65" s="1" customFormat="1" ht="22.5" customHeight="1">
      <c r="B269" s="133"/>
      <c r="C269" s="143" t="s">
        <v>516</v>
      </c>
      <c r="D269" s="197" t="s">
        <v>517</v>
      </c>
      <c r="E269" s="198"/>
      <c r="F269" s="198"/>
      <c r="G269" s="198"/>
      <c r="H269" s="198"/>
      <c r="I269" s="199"/>
      <c r="J269" s="144" t="s">
        <v>333</v>
      </c>
      <c r="K269" s="145">
        <v>16.2</v>
      </c>
      <c r="L269" s="217"/>
      <c r="M269" s="217"/>
      <c r="N269" s="217"/>
      <c r="O269" s="217"/>
      <c r="P269" s="217"/>
      <c r="Q269" s="217"/>
      <c r="R269" s="137"/>
      <c r="T269" s="138"/>
      <c r="U269" s="40"/>
      <c r="V269" s="139"/>
      <c r="W269" s="139"/>
      <c r="X269" s="139"/>
      <c r="Y269" s="139"/>
      <c r="Z269" s="139"/>
      <c r="AA269" s="140"/>
      <c r="AD269" s="229"/>
      <c r="AE269" s="229"/>
      <c r="AR269" s="17" t="s">
        <v>259</v>
      </c>
      <c r="AT269" s="17" t="s">
        <v>257</v>
      </c>
      <c r="AU269" s="17" t="s">
        <v>90</v>
      </c>
      <c r="AY269" s="17" t="s">
        <v>163</v>
      </c>
      <c r="BE269" s="141">
        <f t="shared" si="24"/>
        <v>0</v>
      </c>
      <c r="BF269" s="141">
        <f t="shared" si="25"/>
        <v>0</v>
      </c>
      <c r="BG269" s="141">
        <f t="shared" si="26"/>
        <v>0</v>
      </c>
      <c r="BH269" s="141">
        <f t="shared" si="27"/>
        <v>0</v>
      </c>
      <c r="BI269" s="141">
        <f t="shared" si="28"/>
        <v>0</v>
      </c>
      <c r="BJ269" s="17" t="s">
        <v>90</v>
      </c>
      <c r="BK269" s="142">
        <f t="shared" si="29"/>
        <v>0</v>
      </c>
      <c r="BL269" s="17" t="s">
        <v>211</v>
      </c>
      <c r="BM269" s="17" t="s">
        <v>518</v>
      </c>
    </row>
    <row r="270" spans="2:65" s="1" customFormat="1" ht="44.25" customHeight="1">
      <c r="B270" s="133"/>
      <c r="C270" s="134" t="s">
        <v>519</v>
      </c>
      <c r="D270" s="188" t="s">
        <v>520</v>
      </c>
      <c r="E270" s="189"/>
      <c r="F270" s="189"/>
      <c r="G270" s="189"/>
      <c r="H270" s="189"/>
      <c r="I270" s="190"/>
      <c r="J270" s="135" t="s">
        <v>521</v>
      </c>
      <c r="K270" s="136">
        <v>262.47500000000002</v>
      </c>
      <c r="L270" s="217"/>
      <c r="M270" s="217"/>
      <c r="N270" s="217"/>
      <c r="O270" s="217"/>
      <c r="P270" s="217"/>
      <c r="Q270" s="217"/>
      <c r="R270" s="137"/>
      <c r="T270" s="138"/>
      <c r="U270" s="40"/>
      <c r="V270" s="139"/>
      <c r="W270" s="139"/>
      <c r="X270" s="139"/>
      <c r="Y270" s="139"/>
      <c r="Z270" s="139"/>
      <c r="AA270" s="140"/>
      <c r="AD270" s="217"/>
      <c r="AE270" s="217"/>
      <c r="AR270" s="17" t="s">
        <v>211</v>
      </c>
      <c r="AT270" s="17" t="s">
        <v>164</v>
      </c>
      <c r="AU270" s="17" t="s">
        <v>90</v>
      </c>
      <c r="AY270" s="17" t="s">
        <v>163</v>
      </c>
      <c r="BE270" s="141">
        <f t="shared" si="24"/>
        <v>0</v>
      </c>
      <c r="BF270" s="141">
        <f t="shared" si="25"/>
        <v>0</v>
      </c>
      <c r="BG270" s="141">
        <f t="shared" si="26"/>
        <v>0</v>
      </c>
      <c r="BH270" s="141">
        <f t="shared" si="27"/>
        <v>0</v>
      </c>
      <c r="BI270" s="141">
        <f t="shared" si="28"/>
        <v>0</v>
      </c>
      <c r="BJ270" s="17" t="s">
        <v>90</v>
      </c>
      <c r="BK270" s="142">
        <f t="shared" si="29"/>
        <v>0</v>
      </c>
      <c r="BL270" s="17" t="s">
        <v>211</v>
      </c>
      <c r="BM270" s="17" t="s">
        <v>522</v>
      </c>
    </row>
    <row r="271" spans="2:65" s="1" customFormat="1" ht="31.5" customHeight="1">
      <c r="B271" s="133"/>
      <c r="C271" s="143" t="s">
        <v>523</v>
      </c>
      <c r="D271" s="197" t="s">
        <v>524</v>
      </c>
      <c r="E271" s="198"/>
      <c r="F271" s="198"/>
      <c r="G271" s="198"/>
      <c r="H271" s="198"/>
      <c r="I271" s="199"/>
      <c r="J271" s="144" t="s">
        <v>254</v>
      </c>
      <c r="K271" s="145">
        <v>4</v>
      </c>
      <c r="L271" s="217"/>
      <c r="M271" s="217"/>
      <c r="N271" s="217"/>
      <c r="O271" s="217"/>
      <c r="P271" s="217"/>
      <c r="Q271" s="217"/>
      <c r="R271" s="137"/>
      <c r="T271" s="138"/>
      <c r="U271" s="40"/>
      <c r="V271" s="139"/>
      <c r="W271" s="139"/>
      <c r="X271" s="139"/>
      <c r="Y271" s="139"/>
      <c r="Z271" s="139"/>
      <c r="AA271" s="140"/>
      <c r="AD271" s="229"/>
      <c r="AE271" s="229"/>
      <c r="AR271" s="17" t="s">
        <v>259</v>
      </c>
      <c r="AT271" s="17" t="s">
        <v>257</v>
      </c>
      <c r="AU271" s="17" t="s">
        <v>90</v>
      </c>
      <c r="AY271" s="17" t="s">
        <v>163</v>
      </c>
      <c r="BE271" s="141">
        <f t="shared" si="24"/>
        <v>0</v>
      </c>
      <c r="BF271" s="141">
        <f t="shared" si="25"/>
        <v>0</v>
      </c>
      <c r="BG271" s="141">
        <f t="shared" si="26"/>
        <v>0</v>
      </c>
      <c r="BH271" s="141">
        <f t="shared" si="27"/>
        <v>0</v>
      </c>
      <c r="BI271" s="141">
        <f t="shared" si="28"/>
        <v>0</v>
      </c>
      <c r="BJ271" s="17" t="s">
        <v>90</v>
      </c>
      <c r="BK271" s="142">
        <f t="shared" si="29"/>
        <v>0</v>
      </c>
      <c r="BL271" s="17" t="s">
        <v>211</v>
      </c>
      <c r="BM271" s="17" t="s">
        <v>525</v>
      </c>
    </row>
    <row r="272" spans="2:65" s="1" customFormat="1" ht="31.5" customHeight="1">
      <c r="B272" s="133"/>
      <c r="C272" s="143" t="s">
        <v>526</v>
      </c>
      <c r="D272" s="197" t="s">
        <v>527</v>
      </c>
      <c r="E272" s="198"/>
      <c r="F272" s="198"/>
      <c r="G272" s="198"/>
      <c r="H272" s="198"/>
      <c r="I272" s="199"/>
      <c r="J272" s="144" t="s">
        <v>254</v>
      </c>
      <c r="K272" s="145">
        <v>1</v>
      </c>
      <c r="L272" s="217"/>
      <c r="M272" s="217"/>
      <c r="N272" s="217"/>
      <c r="O272" s="217"/>
      <c r="P272" s="217"/>
      <c r="Q272" s="217"/>
      <c r="R272" s="137"/>
      <c r="T272" s="138"/>
      <c r="U272" s="40"/>
      <c r="V272" s="139"/>
      <c r="W272" s="139"/>
      <c r="X272" s="139"/>
      <c r="Y272" s="139"/>
      <c r="Z272" s="139"/>
      <c r="AA272" s="140"/>
      <c r="AD272" s="229"/>
      <c r="AE272" s="229"/>
      <c r="AR272" s="17" t="s">
        <v>259</v>
      </c>
      <c r="AT272" s="17" t="s">
        <v>257</v>
      </c>
      <c r="AU272" s="17" t="s">
        <v>90</v>
      </c>
      <c r="AY272" s="17" t="s">
        <v>163</v>
      </c>
      <c r="BE272" s="141">
        <f t="shared" si="24"/>
        <v>0</v>
      </c>
      <c r="BF272" s="141">
        <f t="shared" si="25"/>
        <v>0</v>
      </c>
      <c r="BG272" s="141">
        <f t="shared" si="26"/>
        <v>0</v>
      </c>
      <c r="BH272" s="141">
        <f t="shared" si="27"/>
        <v>0</v>
      </c>
      <c r="BI272" s="141">
        <f t="shared" si="28"/>
        <v>0</v>
      </c>
      <c r="BJ272" s="17" t="s">
        <v>90</v>
      </c>
      <c r="BK272" s="142">
        <f t="shared" si="29"/>
        <v>0</v>
      </c>
      <c r="BL272" s="17" t="s">
        <v>211</v>
      </c>
      <c r="BM272" s="17" t="s">
        <v>528</v>
      </c>
    </row>
    <row r="273" spans="2:65" s="1" customFormat="1" ht="22.5" customHeight="1">
      <c r="B273" s="133"/>
      <c r="C273" s="143" t="s">
        <v>529</v>
      </c>
      <c r="D273" s="197" t="s">
        <v>530</v>
      </c>
      <c r="E273" s="198"/>
      <c r="F273" s="198"/>
      <c r="G273" s="198"/>
      <c r="H273" s="198"/>
      <c r="I273" s="199"/>
      <c r="J273" s="144" t="s">
        <v>254</v>
      </c>
      <c r="K273" s="145">
        <v>1</v>
      </c>
      <c r="L273" s="217"/>
      <c r="M273" s="217"/>
      <c r="N273" s="217"/>
      <c r="O273" s="217"/>
      <c r="P273" s="217"/>
      <c r="Q273" s="217"/>
      <c r="R273" s="137"/>
      <c r="T273" s="138"/>
      <c r="U273" s="40"/>
      <c r="V273" s="139"/>
      <c r="W273" s="139"/>
      <c r="X273" s="139"/>
      <c r="Y273" s="139"/>
      <c r="Z273" s="139"/>
      <c r="AA273" s="140"/>
      <c r="AD273" s="229"/>
      <c r="AE273" s="229"/>
      <c r="AR273" s="17" t="s">
        <v>259</v>
      </c>
      <c r="AT273" s="17" t="s">
        <v>257</v>
      </c>
      <c r="AU273" s="17" t="s">
        <v>90</v>
      </c>
      <c r="AY273" s="17" t="s">
        <v>163</v>
      </c>
      <c r="BE273" s="141">
        <f t="shared" si="24"/>
        <v>0</v>
      </c>
      <c r="BF273" s="141">
        <f t="shared" si="25"/>
        <v>0</v>
      </c>
      <c r="BG273" s="141">
        <f t="shared" si="26"/>
        <v>0</v>
      </c>
      <c r="BH273" s="141">
        <f t="shared" si="27"/>
        <v>0</v>
      </c>
      <c r="BI273" s="141">
        <f t="shared" si="28"/>
        <v>0</v>
      </c>
      <c r="BJ273" s="17" t="s">
        <v>90</v>
      </c>
      <c r="BK273" s="142">
        <f t="shared" si="29"/>
        <v>0</v>
      </c>
      <c r="BL273" s="17" t="s">
        <v>211</v>
      </c>
      <c r="BM273" s="17" t="s">
        <v>531</v>
      </c>
    </row>
    <row r="274" spans="2:65" s="1" customFormat="1" ht="22.5" customHeight="1">
      <c r="B274" s="133"/>
      <c r="C274" s="143" t="s">
        <v>532</v>
      </c>
      <c r="D274" s="197" t="s">
        <v>533</v>
      </c>
      <c r="E274" s="198"/>
      <c r="F274" s="198"/>
      <c r="G274" s="198"/>
      <c r="H274" s="198"/>
      <c r="I274" s="199"/>
      <c r="J274" s="144" t="s">
        <v>254</v>
      </c>
      <c r="K274" s="145">
        <v>1</v>
      </c>
      <c r="L274" s="217"/>
      <c r="M274" s="217"/>
      <c r="N274" s="217"/>
      <c r="O274" s="217"/>
      <c r="P274" s="217"/>
      <c r="Q274" s="217"/>
      <c r="R274" s="137"/>
      <c r="T274" s="138"/>
      <c r="U274" s="40"/>
      <c r="V274" s="139"/>
      <c r="W274" s="139"/>
      <c r="X274" s="139"/>
      <c r="Y274" s="139"/>
      <c r="Z274" s="139"/>
      <c r="AA274" s="140"/>
      <c r="AD274" s="229"/>
      <c r="AE274" s="229"/>
      <c r="AR274" s="17" t="s">
        <v>259</v>
      </c>
      <c r="AT274" s="17" t="s">
        <v>257</v>
      </c>
      <c r="AU274" s="17" t="s">
        <v>90</v>
      </c>
      <c r="AY274" s="17" t="s">
        <v>163</v>
      </c>
      <c r="BE274" s="141">
        <f t="shared" si="24"/>
        <v>0</v>
      </c>
      <c r="BF274" s="141">
        <f t="shared" si="25"/>
        <v>0</v>
      </c>
      <c r="BG274" s="141">
        <f t="shared" si="26"/>
        <v>0</v>
      </c>
      <c r="BH274" s="141">
        <f t="shared" si="27"/>
        <v>0</v>
      </c>
      <c r="BI274" s="141">
        <f t="shared" si="28"/>
        <v>0</v>
      </c>
      <c r="BJ274" s="17" t="s">
        <v>90</v>
      </c>
      <c r="BK274" s="142">
        <f t="shared" si="29"/>
        <v>0</v>
      </c>
      <c r="BL274" s="17" t="s">
        <v>211</v>
      </c>
      <c r="BM274" s="17" t="s">
        <v>534</v>
      </c>
    </row>
    <row r="275" spans="2:65" s="1" customFormat="1" ht="22.5" customHeight="1">
      <c r="B275" s="133"/>
      <c r="C275" s="143" t="s">
        <v>535</v>
      </c>
      <c r="D275" s="197" t="s">
        <v>536</v>
      </c>
      <c r="E275" s="198"/>
      <c r="F275" s="198"/>
      <c r="G275" s="198"/>
      <c r="H275" s="198"/>
      <c r="I275" s="199"/>
      <c r="J275" s="144" t="s">
        <v>254</v>
      </c>
      <c r="K275" s="145">
        <v>2</v>
      </c>
      <c r="L275" s="217"/>
      <c r="M275" s="217"/>
      <c r="N275" s="217"/>
      <c r="O275" s="217"/>
      <c r="P275" s="217"/>
      <c r="Q275" s="217"/>
      <c r="R275" s="137"/>
      <c r="T275" s="138"/>
      <c r="U275" s="40"/>
      <c r="V275" s="139"/>
      <c r="W275" s="139"/>
      <c r="X275" s="139"/>
      <c r="Y275" s="139"/>
      <c r="Z275" s="139"/>
      <c r="AA275" s="140"/>
      <c r="AD275" s="229"/>
      <c r="AE275" s="229"/>
      <c r="AR275" s="17" t="s">
        <v>259</v>
      </c>
      <c r="AT275" s="17" t="s">
        <v>257</v>
      </c>
      <c r="AU275" s="17" t="s">
        <v>90</v>
      </c>
      <c r="AY275" s="17" t="s">
        <v>163</v>
      </c>
      <c r="BE275" s="141">
        <f t="shared" si="24"/>
        <v>0</v>
      </c>
      <c r="BF275" s="141">
        <f t="shared" si="25"/>
        <v>0</v>
      </c>
      <c r="BG275" s="141">
        <f t="shared" si="26"/>
        <v>0</v>
      </c>
      <c r="BH275" s="141">
        <f t="shared" si="27"/>
        <v>0</v>
      </c>
      <c r="BI275" s="141">
        <f t="shared" si="28"/>
        <v>0</v>
      </c>
      <c r="BJ275" s="17" t="s">
        <v>90</v>
      </c>
      <c r="BK275" s="142">
        <f t="shared" si="29"/>
        <v>0</v>
      </c>
      <c r="BL275" s="17" t="s">
        <v>211</v>
      </c>
      <c r="BM275" s="17" t="s">
        <v>537</v>
      </c>
    </row>
    <row r="276" spans="2:65" s="1" customFormat="1" ht="22.5" customHeight="1">
      <c r="B276" s="133"/>
      <c r="C276" s="143" t="s">
        <v>538</v>
      </c>
      <c r="D276" s="197" t="s">
        <v>539</v>
      </c>
      <c r="E276" s="198"/>
      <c r="F276" s="198"/>
      <c r="G276" s="198"/>
      <c r="H276" s="198"/>
      <c r="I276" s="199"/>
      <c r="J276" s="144" t="s">
        <v>254</v>
      </c>
      <c r="K276" s="145">
        <v>1</v>
      </c>
      <c r="L276" s="217"/>
      <c r="M276" s="217"/>
      <c r="N276" s="217"/>
      <c r="O276" s="217"/>
      <c r="P276" s="217"/>
      <c r="Q276" s="217"/>
      <c r="R276" s="137"/>
      <c r="T276" s="138"/>
      <c r="U276" s="40"/>
      <c r="V276" s="139"/>
      <c r="W276" s="139"/>
      <c r="X276" s="139"/>
      <c r="Y276" s="139"/>
      <c r="Z276" s="139"/>
      <c r="AA276" s="140"/>
      <c r="AD276" s="229"/>
      <c r="AE276" s="229"/>
      <c r="AR276" s="17" t="s">
        <v>259</v>
      </c>
      <c r="AT276" s="17" t="s">
        <v>257</v>
      </c>
      <c r="AU276" s="17" t="s">
        <v>90</v>
      </c>
      <c r="AY276" s="17" t="s">
        <v>163</v>
      </c>
      <c r="BE276" s="141">
        <f t="shared" si="24"/>
        <v>0</v>
      </c>
      <c r="BF276" s="141">
        <f t="shared" si="25"/>
        <v>0</v>
      </c>
      <c r="BG276" s="141">
        <f t="shared" si="26"/>
        <v>0</v>
      </c>
      <c r="BH276" s="141">
        <f t="shared" si="27"/>
        <v>0</v>
      </c>
      <c r="BI276" s="141">
        <f t="shared" si="28"/>
        <v>0</v>
      </c>
      <c r="BJ276" s="17" t="s">
        <v>90</v>
      </c>
      <c r="BK276" s="142">
        <f t="shared" si="29"/>
        <v>0</v>
      </c>
      <c r="BL276" s="17" t="s">
        <v>211</v>
      </c>
      <c r="BM276" s="17" t="s">
        <v>540</v>
      </c>
    </row>
    <row r="277" spans="2:65" s="1" customFormat="1" ht="22.5" customHeight="1">
      <c r="B277" s="133"/>
      <c r="C277" s="143" t="s">
        <v>541</v>
      </c>
      <c r="D277" s="197" t="s">
        <v>542</v>
      </c>
      <c r="E277" s="198"/>
      <c r="F277" s="198"/>
      <c r="G277" s="198"/>
      <c r="H277" s="198"/>
      <c r="I277" s="199"/>
      <c r="J277" s="144" t="s">
        <v>254</v>
      </c>
      <c r="K277" s="145">
        <v>1</v>
      </c>
      <c r="L277" s="217"/>
      <c r="M277" s="217"/>
      <c r="N277" s="217"/>
      <c r="O277" s="217"/>
      <c r="P277" s="217"/>
      <c r="Q277" s="217"/>
      <c r="R277" s="137"/>
      <c r="T277" s="138"/>
      <c r="U277" s="40"/>
      <c r="V277" s="139"/>
      <c r="W277" s="139"/>
      <c r="X277" s="139"/>
      <c r="Y277" s="139"/>
      <c r="Z277" s="139"/>
      <c r="AA277" s="140"/>
      <c r="AD277" s="229"/>
      <c r="AE277" s="229"/>
      <c r="AR277" s="17" t="s">
        <v>259</v>
      </c>
      <c r="AT277" s="17" t="s">
        <v>257</v>
      </c>
      <c r="AU277" s="17" t="s">
        <v>90</v>
      </c>
      <c r="AY277" s="17" t="s">
        <v>163</v>
      </c>
      <c r="BE277" s="141">
        <f t="shared" si="24"/>
        <v>0</v>
      </c>
      <c r="BF277" s="141">
        <f t="shared" si="25"/>
        <v>0</v>
      </c>
      <c r="BG277" s="141">
        <f t="shared" si="26"/>
        <v>0</v>
      </c>
      <c r="BH277" s="141">
        <f t="shared" si="27"/>
        <v>0</v>
      </c>
      <c r="BI277" s="141">
        <f t="shared" si="28"/>
        <v>0</v>
      </c>
      <c r="BJ277" s="17" t="s">
        <v>90</v>
      </c>
      <c r="BK277" s="142">
        <f t="shared" si="29"/>
        <v>0</v>
      </c>
      <c r="BL277" s="17" t="s">
        <v>211</v>
      </c>
      <c r="BM277" s="17" t="s">
        <v>543</v>
      </c>
    </row>
    <row r="278" spans="2:65" s="1" customFormat="1" ht="44.25" customHeight="1">
      <c r="B278" s="133"/>
      <c r="C278" s="134" t="s">
        <v>544</v>
      </c>
      <c r="D278" s="188" t="s">
        <v>545</v>
      </c>
      <c r="E278" s="189"/>
      <c r="F278" s="189"/>
      <c r="G278" s="189"/>
      <c r="H278" s="189"/>
      <c r="I278" s="190"/>
      <c r="J278" s="135" t="s">
        <v>521</v>
      </c>
      <c r="K278" s="136">
        <v>70.462000000000003</v>
      </c>
      <c r="L278" s="217"/>
      <c r="M278" s="217"/>
      <c r="N278" s="217"/>
      <c r="O278" s="217"/>
      <c r="P278" s="217"/>
      <c r="Q278" s="217"/>
      <c r="R278" s="137"/>
      <c r="T278" s="138"/>
      <c r="U278" s="40"/>
      <c r="V278" s="139"/>
      <c r="W278" s="139"/>
      <c r="X278" s="139"/>
      <c r="Y278" s="139"/>
      <c r="Z278" s="139"/>
      <c r="AA278" s="140"/>
      <c r="AD278" s="217"/>
      <c r="AE278" s="217"/>
      <c r="AR278" s="17" t="s">
        <v>211</v>
      </c>
      <c r="AT278" s="17" t="s">
        <v>164</v>
      </c>
      <c r="AU278" s="17" t="s">
        <v>90</v>
      </c>
      <c r="AY278" s="17" t="s">
        <v>163</v>
      </c>
      <c r="BE278" s="141">
        <f t="shared" si="24"/>
        <v>0</v>
      </c>
      <c r="BF278" s="141">
        <f t="shared" si="25"/>
        <v>0</v>
      </c>
      <c r="BG278" s="141">
        <f t="shared" si="26"/>
        <v>0</v>
      </c>
      <c r="BH278" s="141">
        <f t="shared" si="27"/>
        <v>0</v>
      </c>
      <c r="BI278" s="141">
        <f t="shared" si="28"/>
        <v>0</v>
      </c>
      <c r="BJ278" s="17" t="s">
        <v>90</v>
      </c>
      <c r="BK278" s="142">
        <f t="shared" si="29"/>
        <v>0</v>
      </c>
      <c r="BL278" s="17" t="s">
        <v>211</v>
      </c>
      <c r="BM278" s="17" t="s">
        <v>546</v>
      </c>
    </row>
    <row r="279" spans="2:65" s="1" customFormat="1" ht="31.5" customHeight="1">
      <c r="B279" s="133"/>
      <c r="C279" s="143" t="s">
        <v>547</v>
      </c>
      <c r="D279" s="197" t="s">
        <v>548</v>
      </c>
      <c r="E279" s="198"/>
      <c r="F279" s="198"/>
      <c r="G279" s="198"/>
      <c r="H279" s="198"/>
      <c r="I279" s="199"/>
      <c r="J279" s="144" t="s">
        <v>254</v>
      </c>
      <c r="K279" s="145">
        <v>2</v>
      </c>
      <c r="L279" s="217"/>
      <c r="M279" s="217"/>
      <c r="N279" s="217"/>
      <c r="O279" s="217"/>
      <c r="P279" s="217"/>
      <c r="Q279" s="217"/>
      <c r="R279" s="137"/>
      <c r="T279" s="138"/>
      <c r="U279" s="40"/>
      <c r="V279" s="139"/>
      <c r="W279" s="139"/>
      <c r="X279" s="139"/>
      <c r="Y279" s="139"/>
      <c r="Z279" s="139"/>
      <c r="AA279" s="140"/>
      <c r="AD279" s="229"/>
      <c r="AE279" s="229"/>
      <c r="AR279" s="17" t="s">
        <v>259</v>
      </c>
      <c r="AT279" s="17" t="s">
        <v>257</v>
      </c>
      <c r="AU279" s="17" t="s">
        <v>90</v>
      </c>
      <c r="AY279" s="17" t="s">
        <v>163</v>
      </c>
      <c r="BE279" s="141">
        <f t="shared" si="24"/>
        <v>0</v>
      </c>
      <c r="BF279" s="141">
        <f t="shared" si="25"/>
        <v>0</v>
      </c>
      <c r="BG279" s="141">
        <f t="shared" si="26"/>
        <v>0</v>
      </c>
      <c r="BH279" s="141">
        <f t="shared" si="27"/>
        <v>0</v>
      </c>
      <c r="BI279" s="141">
        <f t="shared" si="28"/>
        <v>0</v>
      </c>
      <c r="BJ279" s="17" t="s">
        <v>90</v>
      </c>
      <c r="BK279" s="142">
        <f t="shared" si="29"/>
        <v>0</v>
      </c>
      <c r="BL279" s="17" t="s">
        <v>211</v>
      </c>
      <c r="BM279" s="17" t="s">
        <v>549</v>
      </c>
    </row>
    <row r="280" spans="2:65" s="1" customFormat="1" ht="44.25" customHeight="1">
      <c r="B280" s="133"/>
      <c r="C280" s="134" t="s">
        <v>550</v>
      </c>
      <c r="D280" s="188" t="s">
        <v>551</v>
      </c>
      <c r="E280" s="189"/>
      <c r="F280" s="189"/>
      <c r="G280" s="189"/>
      <c r="H280" s="189"/>
      <c r="I280" s="190"/>
      <c r="J280" s="135" t="s">
        <v>521</v>
      </c>
      <c r="K280" s="136">
        <v>841.93</v>
      </c>
      <c r="L280" s="217"/>
      <c r="M280" s="217"/>
      <c r="N280" s="217"/>
      <c r="O280" s="217"/>
      <c r="P280" s="217"/>
      <c r="Q280" s="217"/>
      <c r="R280" s="137"/>
      <c r="T280" s="138"/>
      <c r="U280" s="40"/>
      <c r="V280" s="139"/>
      <c r="W280" s="139"/>
      <c r="X280" s="139"/>
      <c r="Y280" s="139"/>
      <c r="Z280" s="139"/>
      <c r="AA280" s="140"/>
      <c r="AD280" s="217"/>
      <c r="AE280" s="217"/>
      <c r="AR280" s="17" t="s">
        <v>211</v>
      </c>
      <c r="AT280" s="17" t="s">
        <v>164</v>
      </c>
      <c r="AU280" s="17" t="s">
        <v>90</v>
      </c>
      <c r="AY280" s="17" t="s">
        <v>163</v>
      </c>
      <c r="BE280" s="141">
        <f t="shared" si="24"/>
        <v>0</v>
      </c>
      <c r="BF280" s="141">
        <f t="shared" si="25"/>
        <v>0</v>
      </c>
      <c r="BG280" s="141">
        <f t="shared" si="26"/>
        <v>0</v>
      </c>
      <c r="BH280" s="141">
        <f t="shared" si="27"/>
        <v>0</v>
      </c>
      <c r="BI280" s="141">
        <f t="shared" si="28"/>
        <v>0</v>
      </c>
      <c r="BJ280" s="17" t="s">
        <v>90</v>
      </c>
      <c r="BK280" s="142">
        <f t="shared" si="29"/>
        <v>0</v>
      </c>
      <c r="BL280" s="17" t="s">
        <v>211</v>
      </c>
      <c r="BM280" s="17" t="s">
        <v>552</v>
      </c>
    </row>
    <row r="281" spans="2:65" s="1" customFormat="1" ht="22.5" customHeight="1">
      <c r="B281" s="133"/>
      <c r="C281" s="143" t="s">
        <v>553</v>
      </c>
      <c r="D281" s="197" t="s">
        <v>554</v>
      </c>
      <c r="E281" s="198"/>
      <c r="F281" s="198"/>
      <c r="G281" s="198"/>
      <c r="H281" s="198"/>
      <c r="I281" s="199"/>
      <c r="J281" s="144" t="s">
        <v>486</v>
      </c>
      <c r="K281" s="145">
        <v>1</v>
      </c>
      <c r="L281" s="217"/>
      <c r="M281" s="217"/>
      <c r="N281" s="217"/>
      <c r="O281" s="217"/>
      <c r="P281" s="217"/>
      <c r="Q281" s="217"/>
      <c r="R281" s="137"/>
      <c r="T281" s="138"/>
      <c r="U281" s="40"/>
      <c r="V281" s="139"/>
      <c r="W281" s="139"/>
      <c r="X281" s="139"/>
      <c r="Y281" s="139"/>
      <c r="Z281" s="139"/>
      <c r="AA281" s="140"/>
      <c r="AD281" s="229"/>
      <c r="AE281" s="229"/>
      <c r="AR281" s="17" t="s">
        <v>259</v>
      </c>
      <c r="AT281" s="17" t="s">
        <v>257</v>
      </c>
      <c r="AU281" s="17" t="s">
        <v>90</v>
      </c>
      <c r="AY281" s="17" t="s">
        <v>163</v>
      </c>
      <c r="BE281" s="141">
        <f t="shared" si="24"/>
        <v>0</v>
      </c>
      <c r="BF281" s="141">
        <f t="shared" si="25"/>
        <v>0</v>
      </c>
      <c r="BG281" s="141">
        <f t="shared" si="26"/>
        <v>0</v>
      </c>
      <c r="BH281" s="141">
        <f t="shared" si="27"/>
        <v>0</v>
      </c>
      <c r="BI281" s="141">
        <f t="shared" si="28"/>
        <v>0</v>
      </c>
      <c r="BJ281" s="17" t="s">
        <v>90</v>
      </c>
      <c r="BK281" s="142">
        <f t="shared" si="29"/>
        <v>0</v>
      </c>
      <c r="BL281" s="17" t="s">
        <v>211</v>
      </c>
      <c r="BM281" s="17" t="s">
        <v>555</v>
      </c>
    </row>
    <row r="282" spans="2:65" s="1" customFormat="1" ht="31.5" customHeight="1">
      <c r="B282" s="133"/>
      <c r="C282" s="134" t="s">
        <v>556</v>
      </c>
      <c r="D282" s="188" t="s">
        <v>557</v>
      </c>
      <c r="E282" s="189"/>
      <c r="F282" s="189"/>
      <c r="G282" s="189"/>
      <c r="H282" s="189"/>
      <c r="I282" s="190"/>
      <c r="J282" s="135" t="s">
        <v>401</v>
      </c>
      <c r="K282" s="136"/>
      <c r="L282" s="217"/>
      <c r="M282" s="217"/>
      <c r="N282" s="217"/>
      <c r="O282" s="217"/>
      <c r="P282" s="217"/>
      <c r="Q282" s="217"/>
      <c r="R282" s="137"/>
      <c r="T282" s="138"/>
      <c r="U282" s="40"/>
      <c r="V282" s="139"/>
      <c r="W282" s="139"/>
      <c r="X282" s="139"/>
      <c r="Y282" s="139"/>
      <c r="Z282" s="139"/>
      <c r="AA282" s="140"/>
      <c r="AD282" s="217"/>
      <c r="AE282" s="217"/>
      <c r="AR282" s="17" t="s">
        <v>211</v>
      </c>
      <c r="AT282" s="17" t="s">
        <v>164</v>
      </c>
      <c r="AU282" s="17" t="s">
        <v>90</v>
      </c>
      <c r="AY282" s="17" t="s">
        <v>163</v>
      </c>
      <c r="BE282" s="141">
        <f t="shared" si="24"/>
        <v>0</v>
      </c>
      <c r="BF282" s="141">
        <f t="shared" si="25"/>
        <v>0</v>
      </c>
      <c r="BG282" s="141">
        <f t="shared" si="26"/>
        <v>0</v>
      </c>
      <c r="BH282" s="141">
        <f t="shared" si="27"/>
        <v>0</v>
      </c>
      <c r="BI282" s="141">
        <f t="shared" si="28"/>
        <v>0</v>
      </c>
      <c r="BJ282" s="17" t="s">
        <v>90</v>
      </c>
      <c r="BK282" s="142">
        <f t="shared" si="29"/>
        <v>0</v>
      </c>
      <c r="BL282" s="17" t="s">
        <v>211</v>
      </c>
      <c r="BM282" s="17" t="s">
        <v>558</v>
      </c>
    </row>
    <row r="283" spans="2:65" s="9" customFormat="1" ht="29.85" customHeight="1">
      <c r="B283" s="122"/>
      <c r="C283" s="123"/>
      <c r="D283" s="132" t="s">
        <v>143</v>
      </c>
      <c r="E283" s="132"/>
      <c r="F283" s="132"/>
      <c r="G283" s="132"/>
      <c r="H283" s="132"/>
      <c r="I283" s="132"/>
      <c r="J283" s="132"/>
      <c r="K283" s="132"/>
      <c r="L283" s="132"/>
      <c r="M283" s="132"/>
      <c r="N283" s="207"/>
      <c r="O283" s="208"/>
      <c r="P283" s="208"/>
      <c r="Q283" s="208"/>
      <c r="R283" s="125"/>
      <c r="T283" s="126"/>
      <c r="U283" s="123"/>
      <c r="V283" s="123"/>
      <c r="W283" s="127"/>
      <c r="X283" s="123"/>
      <c r="Y283" s="127"/>
      <c r="Z283" s="123"/>
      <c r="AA283" s="128"/>
      <c r="AD283" s="132"/>
      <c r="AE283" s="132"/>
      <c r="AF283" s="1"/>
      <c r="AR283" s="129" t="s">
        <v>90</v>
      </c>
      <c r="AT283" s="130" t="s">
        <v>71</v>
      </c>
      <c r="AU283" s="130" t="s">
        <v>77</v>
      </c>
      <c r="AY283" s="129" t="s">
        <v>163</v>
      </c>
      <c r="BK283" s="131">
        <f>SUM(BK284:BK288)</f>
        <v>0</v>
      </c>
    </row>
    <row r="284" spans="2:65" s="1" customFormat="1" ht="22.5" customHeight="1">
      <c r="B284" s="133"/>
      <c r="C284" s="134" t="s">
        <v>559</v>
      </c>
      <c r="D284" s="188" t="s">
        <v>560</v>
      </c>
      <c r="E284" s="189"/>
      <c r="F284" s="189"/>
      <c r="G284" s="189"/>
      <c r="H284" s="189"/>
      <c r="I284" s="190"/>
      <c r="J284" s="135" t="s">
        <v>200</v>
      </c>
      <c r="K284" s="136">
        <v>23.72</v>
      </c>
      <c r="L284" s="217"/>
      <c r="M284" s="217"/>
      <c r="N284" s="217"/>
      <c r="O284" s="217"/>
      <c r="P284" s="217"/>
      <c r="Q284" s="217"/>
      <c r="R284" s="137"/>
      <c r="T284" s="138"/>
      <c r="U284" s="40"/>
      <c r="V284" s="139"/>
      <c r="W284" s="139"/>
      <c r="X284" s="139"/>
      <c r="Y284" s="139"/>
      <c r="Z284" s="139"/>
      <c r="AA284" s="140"/>
      <c r="AD284" s="217"/>
      <c r="AE284" s="217"/>
      <c r="AR284" s="17" t="s">
        <v>211</v>
      </c>
      <c r="AT284" s="17" t="s">
        <v>164</v>
      </c>
      <c r="AU284" s="17" t="s">
        <v>90</v>
      </c>
      <c r="AY284" s="17" t="s">
        <v>163</v>
      </c>
      <c r="BE284" s="141">
        <f>IF(U284="základná",N284,0)</f>
        <v>0</v>
      </c>
      <c r="BF284" s="141">
        <f>IF(U284="znížená",N284,0)</f>
        <v>0</v>
      </c>
      <c r="BG284" s="141">
        <f>IF(U284="zákl. prenesená",N284,0)</f>
        <v>0</v>
      </c>
      <c r="BH284" s="141">
        <f>IF(U284="zníž. prenesená",N284,0)</f>
        <v>0</v>
      </c>
      <c r="BI284" s="141">
        <f>IF(U284="nulová",N284,0)</f>
        <v>0</v>
      </c>
      <c r="BJ284" s="17" t="s">
        <v>90</v>
      </c>
      <c r="BK284" s="142">
        <f>ROUND(L284*K284,3)</f>
        <v>0</v>
      </c>
      <c r="BL284" s="17" t="s">
        <v>211</v>
      </c>
      <c r="BM284" s="17" t="s">
        <v>561</v>
      </c>
    </row>
    <row r="285" spans="2:65" s="1" customFormat="1" ht="22.5" customHeight="1">
      <c r="B285" s="133"/>
      <c r="C285" s="143" t="s">
        <v>562</v>
      </c>
      <c r="D285" s="197" t="s">
        <v>563</v>
      </c>
      <c r="E285" s="198"/>
      <c r="F285" s="198"/>
      <c r="G285" s="198"/>
      <c r="H285" s="198"/>
      <c r="I285" s="199"/>
      <c r="J285" s="144" t="s">
        <v>200</v>
      </c>
      <c r="K285" s="145">
        <v>24.193999999999999</v>
      </c>
      <c r="L285" s="217"/>
      <c r="M285" s="217"/>
      <c r="N285" s="217"/>
      <c r="O285" s="217"/>
      <c r="P285" s="217"/>
      <c r="Q285" s="217"/>
      <c r="R285" s="137"/>
      <c r="T285" s="138"/>
      <c r="U285" s="40"/>
      <c r="V285" s="139"/>
      <c r="W285" s="139"/>
      <c r="X285" s="139"/>
      <c r="Y285" s="139"/>
      <c r="Z285" s="139"/>
      <c r="AA285" s="140"/>
      <c r="AD285" s="229"/>
      <c r="AE285" s="229"/>
      <c r="AR285" s="17" t="s">
        <v>259</v>
      </c>
      <c r="AT285" s="17" t="s">
        <v>257</v>
      </c>
      <c r="AU285" s="17" t="s">
        <v>90</v>
      </c>
      <c r="AY285" s="17" t="s">
        <v>163</v>
      </c>
      <c r="BE285" s="141">
        <f>IF(U285="základná",N285,0)</f>
        <v>0</v>
      </c>
      <c r="BF285" s="141">
        <f>IF(U285="znížená",N285,0)</f>
        <v>0</v>
      </c>
      <c r="BG285" s="141">
        <f>IF(U285="zákl. prenesená",N285,0)</f>
        <v>0</v>
      </c>
      <c r="BH285" s="141">
        <f>IF(U285="zníž. prenesená",N285,0)</f>
        <v>0</v>
      </c>
      <c r="BI285" s="141">
        <f>IF(U285="nulová",N285,0)</f>
        <v>0</v>
      </c>
      <c r="BJ285" s="17" t="s">
        <v>90</v>
      </c>
      <c r="BK285" s="142">
        <f>ROUND(L285*K285,3)</f>
        <v>0</v>
      </c>
      <c r="BL285" s="17" t="s">
        <v>211</v>
      </c>
      <c r="BM285" s="17" t="s">
        <v>564</v>
      </c>
    </row>
    <row r="286" spans="2:65" s="1" customFormat="1" ht="22.5" customHeight="1">
      <c r="B286" s="133"/>
      <c r="C286" s="134" t="s">
        <v>565</v>
      </c>
      <c r="D286" s="188" t="s">
        <v>566</v>
      </c>
      <c r="E286" s="189"/>
      <c r="F286" s="189"/>
      <c r="G286" s="189"/>
      <c r="H286" s="189"/>
      <c r="I286" s="190"/>
      <c r="J286" s="135" t="s">
        <v>200</v>
      </c>
      <c r="K286" s="136">
        <v>9.9</v>
      </c>
      <c r="L286" s="217"/>
      <c r="M286" s="217"/>
      <c r="N286" s="217"/>
      <c r="O286" s="217"/>
      <c r="P286" s="217"/>
      <c r="Q286" s="217"/>
      <c r="R286" s="137"/>
      <c r="T286" s="138"/>
      <c r="U286" s="40"/>
      <c r="V286" s="139"/>
      <c r="W286" s="139"/>
      <c r="X286" s="139"/>
      <c r="Y286" s="139"/>
      <c r="Z286" s="139"/>
      <c r="AA286" s="140"/>
      <c r="AD286" s="217"/>
      <c r="AE286" s="217"/>
      <c r="AR286" s="17" t="s">
        <v>211</v>
      </c>
      <c r="AT286" s="17" t="s">
        <v>164</v>
      </c>
      <c r="AU286" s="17" t="s">
        <v>90</v>
      </c>
      <c r="AY286" s="17" t="s">
        <v>163</v>
      </c>
      <c r="BE286" s="141">
        <f>IF(U286="základná",N286,0)</f>
        <v>0</v>
      </c>
      <c r="BF286" s="141">
        <f>IF(U286="znížená",N286,0)</f>
        <v>0</v>
      </c>
      <c r="BG286" s="141">
        <f>IF(U286="zákl. prenesená",N286,0)</f>
        <v>0</v>
      </c>
      <c r="BH286" s="141">
        <f>IF(U286="zníž. prenesená",N286,0)</f>
        <v>0</v>
      </c>
      <c r="BI286" s="141">
        <f>IF(U286="nulová",N286,0)</f>
        <v>0</v>
      </c>
      <c r="BJ286" s="17" t="s">
        <v>90</v>
      </c>
      <c r="BK286" s="142">
        <f>ROUND(L286*K286,3)</f>
        <v>0</v>
      </c>
      <c r="BL286" s="17" t="s">
        <v>211</v>
      </c>
      <c r="BM286" s="17" t="s">
        <v>567</v>
      </c>
    </row>
    <row r="287" spans="2:65" s="1" customFormat="1" ht="22.5" customHeight="1">
      <c r="B287" s="133"/>
      <c r="C287" s="143" t="s">
        <v>568</v>
      </c>
      <c r="D287" s="197" t="s">
        <v>569</v>
      </c>
      <c r="E287" s="198"/>
      <c r="F287" s="198"/>
      <c r="G287" s="198"/>
      <c r="H287" s="198"/>
      <c r="I287" s="199"/>
      <c r="J287" s="144" t="s">
        <v>200</v>
      </c>
      <c r="K287" s="145">
        <v>10.098000000000001</v>
      </c>
      <c r="L287" s="217"/>
      <c r="M287" s="217"/>
      <c r="N287" s="217"/>
      <c r="O287" s="217"/>
      <c r="P287" s="217"/>
      <c r="Q287" s="217"/>
      <c r="R287" s="137"/>
      <c r="T287" s="138"/>
      <c r="U287" s="40"/>
      <c r="V287" s="139"/>
      <c r="W287" s="139"/>
      <c r="X287" s="139"/>
      <c r="Y287" s="139"/>
      <c r="Z287" s="139"/>
      <c r="AA287" s="140"/>
      <c r="AD287" s="229"/>
      <c r="AE287" s="229"/>
      <c r="AR287" s="17" t="s">
        <v>259</v>
      </c>
      <c r="AT287" s="17" t="s">
        <v>257</v>
      </c>
      <c r="AU287" s="17" t="s">
        <v>90</v>
      </c>
      <c r="AY287" s="17" t="s">
        <v>163</v>
      </c>
      <c r="BE287" s="141">
        <f>IF(U287="základná",N287,0)</f>
        <v>0</v>
      </c>
      <c r="BF287" s="141">
        <f>IF(U287="znížená",N287,0)</f>
        <v>0</v>
      </c>
      <c r="BG287" s="141">
        <f>IF(U287="zákl. prenesená",N287,0)</f>
        <v>0</v>
      </c>
      <c r="BH287" s="141">
        <f>IF(U287="zníž. prenesená",N287,0)</f>
        <v>0</v>
      </c>
      <c r="BI287" s="141">
        <f>IF(U287="nulová",N287,0)</f>
        <v>0</v>
      </c>
      <c r="BJ287" s="17" t="s">
        <v>90</v>
      </c>
      <c r="BK287" s="142">
        <f>ROUND(L287*K287,3)</f>
        <v>0</v>
      </c>
      <c r="BL287" s="17" t="s">
        <v>211</v>
      </c>
      <c r="BM287" s="17" t="s">
        <v>570</v>
      </c>
    </row>
    <row r="288" spans="2:65" s="1" customFormat="1" ht="31.5" customHeight="1">
      <c r="B288" s="133"/>
      <c r="C288" s="134" t="s">
        <v>571</v>
      </c>
      <c r="D288" s="188" t="s">
        <v>572</v>
      </c>
      <c r="E288" s="189"/>
      <c r="F288" s="189"/>
      <c r="G288" s="189"/>
      <c r="H288" s="189"/>
      <c r="I288" s="190"/>
      <c r="J288" s="135" t="s">
        <v>401</v>
      </c>
      <c r="K288" s="136"/>
      <c r="L288" s="217"/>
      <c r="M288" s="217"/>
      <c r="N288" s="217"/>
      <c r="O288" s="217"/>
      <c r="P288" s="217"/>
      <c r="Q288" s="217"/>
      <c r="R288" s="137"/>
      <c r="T288" s="138"/>
      <c r="U288" s="40"/>
      <c r="V288" s="139"/>
      <c r="W288" s="139"/>
      <c r="X288" s="139"/>
      <c r="Y288" s="139"/>
      <c r="Z288" s="139"/>
      <c r="AA288" s="140"/>
      <c r="AD288" s="217"/>
      <c r="AE288" s="217"/>
      <c r="AR288" s="17" t="s">
        <v>211</v>
      </c>
      <c r="AT288" s="17" t="s">
        <v>164</v>
      </c>
      <c r="AU288" s="17" t="s">
        <v>90</v>
      </c>
      <c r="AY288" s="17" t="s">
        <v>163</v>
      </c>
      <c r="BE288" s="141">
        <f>IF(U288="základná",N288,0)</f>
        <v>0</v>
      </c>
      <c r="BF288" s="141">
        <f>IF(U288="znížená",N288,0)</f>
        <v>0</v>
      </c>
      <c r="BG288" s="141">
        <f>IF(U288="zákl. prenesená",N288,0)</f>
        <v>0</v>
      </c>
      <c r="BH288" s="141">
        <f>IF(U288="zníž. prenesená",N288,0)</f>
        <v>0</v>
      </c>
      <c r="BI288" s="141">
        <f>IF(U288="nulová",N288,0)</f>
        <v>0</v>
      </c>
      <c r="BJ288" s="17" t="s">
        <v>90</v>
      </c>
      <c r="BK288" s="142">
        <f>ROUND(L288*K288,3)</f>
        <v>0</v>
      </c>
      <c r="BL288" s="17" t="s">
        <v>211</v>
      </c>
      <c r="BM288" s="17" t="s">
        <v>573</v>
      </c>
    </row>
    <row r="289" spans="2:65" s="9" customFormat="1" ht="29.85" customHeight="1">
      <c r="B289" s="122"/>
      <c r="C289" s="123"/>
      <c r="D289" s="132" t="s">
        <v>144</v>
      </c>
      <c r="E289" s="132"/>
      <c r="F289" s="132"/>
      <c r="G289" s="132"/>
      <c r="H289" s="132"/>
      <c r="I289" s="132"/>
      <c r="J289" s="132"/>
      <c r="K289" s="132"/>
      <c r="L289" s="132"/>
      <c r="M289" s="132"/>
      <c r="N289" s="207"/>
      <c r="O289" s="208"/>
      <c r="P289" s="208"/>
      <c r="Q289" s="208"/>
      <c r="R289" s="125"/>
      <c r="T289" s="126"/>
      <c r="U289" s="123"/>
      <c r="V289" s="123"/>
      <c r="W289" s="127"/>
      <c r="X289" s="123"/>
      <c r="Y289" s="127"/>
      <c r="Z289" s="123"/>
      <c r="AA289" s="128"/>
      <c r="AD289" s="132"/>
      <c r="AE289" s="132"/>
      <c r="AF289" s="1"/>
      <c r="AR289" s="129" t="s">
        <v>90</v>
      </c>
      <c r="AT289" s="130" t="s">
        <v>71</v>
      </c>
      <c r="AU289" s="130" t="s">
        <v>77</v>
      </c>
      <c r="AY289" s="129" t="s">
        <v>163</v>
      </c>
      <c r="BK289" s="131">
        <f>SUM(BK290:BK294)</f>
        <v>0</v>
      </c>
    </row>
    <row r="290" spans="2:65" s="1" customFormat="1" ht="22.5" customHeight="1">
      <c r="B290" s="133"/>
      <c r="C290" s="134" t="s">
        <v>574</v>
      </c>
      <c r="D290" s="188" t="s">
        <v>575</v>
      </c>
      <c r="E290" s="189"/>
      <c r="F290" s="189"/>
      <c r="G290" s="189"/>
      <c r="H290" s="189"/>
      <c r="I290" s="190"/>
      <c r="J290" s="135" t="s">
        <v>333</v>
      </c>
      <c r="K290" s="136">
        <v>13.4</v>
      </c>
      <c r="L290" s="217"/>
      <c r="M290" s="217"/>
      <c r="N290" s="217"/>
      <c r="O290" s="217"/>
      <c r="P290" s="217"/>
      <c r="Q290" s="217"/>
      <c r="R290" s="137"/>
      <c r="T290" s="138"/>
      <c r="U290" s="40"/>
      <c r="V290" s="139"/>
      <c r="W290" s="139"/>
      <c r="X290" s="139"/>
      <c r="Y290" s="139"/>
      <c r="Z290" s="139"/>
      <c r="AA290" s="140"/>
      <c r="AD290" s="217"/>
      <c r="AE290" s="217"/>
      <c r="AR290" s="17" t="s">
        <v>211</v>
      </c>
      <c r="AT290" s="17" t="s">
        <v>164</v>
      </c>
      <c r="AU290" s="17" t="s">
        <v>90</v>
      </c>
      <c r="AY290" s="17" t="s">
        <v>163</v>
      </c>
      <c r="BE290" s="141">
        <f>IF(U290="základná",N290,0)</f>
        <v>0</v>
      </c>
      <c r="BF290" s="141">
        <f>IF(U290="znížená",N290,0)</f>
        <v>0</v>
      </c>
      <c r="BG290" s="141">
        <f>IF(U290="zákl. prenesená",N290,0)</f>
        <v>0</v>
      </c>
      <c r="BH290" s="141">
        <f>IF(U290="zníž. prenesená",N290,0)</f>
        <v>0</v>
      </c>
      <c r="BI290" s="141">
        <f>IF(U290="nulová",N290,0)</f>
        <v>0</v>
      </c>
      <c r="BJ290" s="17" t="s">
        <v>90</v>
      </c>
      <c r="BK290" s="142">
        <f>ROUND(L290*K290,3)</f>
        <v>0</v>
      </c>
      <c r="BL290" s="17" t="s">
        <v>211</v>
      </c>
      <c r="BM290" s="17" t="s">
        <v>576</v>
      </c>
    </row>
    <row r="291" spans="2:65" s="1" customFormat="1" ht="44.25" customHeight="1">
      <c r="B291" s="133"/>
      <c r="C291" s="134" t="s">
        <v>577</v>
      </c>
      <c r="D291" s="188" t="s">
        <v>578</v>
      </c>
      <c r="E291" s="189"/>
      <c r="F291" s="189"/>
      <c r="G291" s="189"/>
      <c r="H291" s="189"/>
      <c r="I291" s="190"/>
      <c r="J291" s="135" t="s">
        <v>200</v>
      </c>
      <c r="K291" s="136">
        <v>46.61</v>
      </c>
      <c r="L291" s="217"/>
      <c r="M291" s="217"/>
      <c r="N291" s="217"/>
      <c r="O291" s="217"/>
      <c r="P291" s="217"/>
      <c r="Q291" s="217"/>
      <c r="R291" s="137"/>
      <c r="T291" s="138"/>
      <c r="U291" s="40"/>
      <c r="V291" s="139"/>
      <c r="W291" s="139"/>
      <c r="X291" s="139"/>
      <c r="Y291" s="139"/>
      <c r="Z291" s="139"/>
      <c r="AA291" s="140"/>
      <c r="AD291" s="217"/>
      <c r="AE291" s="217"/>
      <c r="AR291" s="17" t="s">
        <v>211</v>
      </c>
      <c r="AT291" s="17" t="s">
        <v>164</v>
      </c>
      <c r="AU291" s="17" t="s">
        <v>90</v>
      </c>
      <c r="AY291" s="17" t="s">
        <v>163</v>
      </c>
      <c r="BE291" s="141">
        <f>IF(U291="základná",N291,0)</f>
        <v>0</v>
      </c>
      <c r="BF291" s="141">
        <f>IF(U291="znížená",N291,0)</f>
        <v>0</v>
      </c>
      <c r="BG291" s="141">
        <f>IF(U291="zákl. prenesená",N291,0)</f>
        <v>0</v>
      </c>
      <c r="BH291" s="141">
        <f>IF(U291="zníž. prenesená",N291,0)</f>
        <v>0</v>
      </c>
      <c r="BI291" s="141">
        <f>IF(U291="nulová",N291,0)</f>
        <v>0</v>
      </c>
      <c r="BJ291" s="17" t="s">
        <v>90</v>
      </c>
      <c r="BK291" s="142">
        <f>ROUND(L291*K291,3)</f>
        <v>0</v>
      </c>
      <c r="BL291" s="17" t="s">
        <v>211</v>
      </c>
      <c r="BM291" s="17" t="s">
        <v>579</v>
      </c>
    </row>
    <row r="292" spans="2:65" s="1" customFormat="1" ht="22.5" customHeight="1">
      <c r="B292" s="133"/>
      <c r="C292" s="134" t="s">
        <v>580</v>
      </c>
      <c r="D292" s="188" t="s">
        <v>581</v>
      </c>
      <c r="E292" s="189"/>
      <c r="F292" s="189"/>
      <c r="G292" s="189"/>
      <c r="H292" s="189"/>
      <c r="I292" s="190"/>
      <c r="J292" s="135" t="s">
        <v>200</v>
      </c>
      <c r="K292" s="136">
        <v>336.99</v>
      </c>
      <c r="L292" s="217"/>
      <c r="M292" s="217"/>
      <c r="N292" s="217"/>
      <c r="O292" s="217"/>
      <c r="P292" s="217"/>
      <c r="Q292" s="217"/>
      <c r="R292" s="137"/>
      <c r="T292" s="138"/>
      <c r="U292" s="40"/>
      <c r="V292" s="139"/>
      <c r="W292" s="139"/>
      <c r="X292" s="139"/>
      <c r="Y292" s="139"/>
      <c r="Z292" s="139"/>
      <c r="AA292" s="140"/>
      <c r="AD292" s="217"/>
      <c r="AE292" s="217"/>
      <c r="AR292" s="17" t="s">
        <v>167</v>
      </c>
      <c r="AT292" s="17" t="s">
        <v>164</v>
      </c>
      <c r="AU292" s="17" t="s">
        <v>90</v>
      </c>
      <c r="AY292" s="17" t="s">
        <v>163</v>
      </c>
      <c r="BE292" s="141">
        <f>IF(U292="základná",N292,0)</f>
        <v>0</v>
      </c>
      <c r="BF292" s="141">
        <f>IF(U292="znížená",N292,0)</f>
        <v>0</v>
      </c>
      <c r="BG292" s="141">
        <f>IF(U292="zákl. prenesená",N292,0)</f>
        <v>0</v>
      </c>
      <c r="BH292" s="141">
        <f>IF(U292="zníž. prenesená",N292,0)</f>
        <v>0</v>
      </c>
      <c r="BI292" s="141">
        <f>IF(U292="nulová",N292,0)</f>
        <v>0</v>
      </c>
      <c r="BJ292" s="17" t="s">
        <v>90</v>
      </c>
      <c r="BK292" s="142">
        <f>ROUND(L292*K292,3)</f>
        <v>0</v>
      </c>
      <c r="BL292" s="17" t="s">
        <v>167</v>
      </c>
      <c r="BM292" s="17" t="s">
        <v>582</v>
      </c>
    </row>
    <row r="293" spans="2:65" s="1" customFormat="1" ht="22.5" customHeight="1">
      <c r="B293" s="133"/>
      <c r="C293" s="134" t="s">
        <v>583</v>
      </c>
      <c r="D293" s="194" t="s">
        <v>670</v>
      </c>
      <c r="E293" s="195"/>
      <c r="F293" s="195"/>
      <c r="G293" s="195"/>
      <c r="H293" s="195"/>
      <c r="I293" s="196"/>
      <c r="J293" s="135" t="s">
        <v>200</v>
      </c>
      <c r="K293" s="136">
        <v>336.99</v>
      </c>
      <c r="L293" s="217"/>
      <c r="M293" s="217"/>
      <c r="N293" s="217"/>
      <c r="O293" s="217"/>
      <c r="P293" s="217"/>
      <c r="Q293" s="217"/>
      <c r="R293" s="137"/>
      <c r="T293" s="138"/>
      <c r="U293" s="40"/>
      <c r="V293" s="139"/>
      <c r="W293" s="139"/>
      <c r="X293" s="139"/>
      <c r="Y293" s="139"/>
      <c r="Z293" s="139"/>
      <c r="AA293" s="140"/>
      <c r="AD293" s="217"/>
      <c r="AE293" s="217"/>
      <c r="AR293" s="17" t="s">
        <v>167</v>
      </c>
      <c r="AT293" s="17" t="s">
        <v>164</v>
      </c>
      <c r="AU293" s="17" t="s">
        <v>90</v>
      </c>
      <c r="AY293" s="17" t="s">
        <v>163</v>
      </c>
      <c r="BE293" s="141">
        <f>IF(U293="základná",N293,0)</f>
        <v>0</v>
      </c>
      <c r="BF293" s="141">
        <f>IF(U293="znížená",N293,0)</f>
        <v>0</v>
      </c>
      <c r="BG293" s="141">
        <f>IF(U293="zákl. prenesená",N293,0)</f>
        <v>0</v>
      </c>
      <c r="BH293" s="141">
        <f>IF(U293="zníž. prenesená",N293,0)</f>
        <v>0</v>
      </c>
      <c r="BI293" s="141">
        <f>IF(U293="nulová",N293,0)</f>
        <v>0</v>
      </c>
      <c r="BJ293" s="17" t="s">
        <v>90</v>
      </c>
      <c r="BK293" s="142">
        <f>ROUND(L293*K293,3)</f>
        <v>0</v>
      </c>
      <c r="BL293" s="17" t="s">
        <v>167</v>
      </c>
      <c r="BM293" s="17" t="s">
        <v>584</v>
      </c>
    </row>
    <row r="294" spans="2:65" s="1" customFormat="1" ht="31.5" customHeight="1">
      <c r="B294" s="133"/>
      <c r="C294" s="134" t="s">
        <v>585</v>
      </c>
      <c r="D294" s="188" t="s">
        <v>586</v>
      </c>
      <c r="E294" s="189"/>
      <c r="F294" s="189"/>
      <c r="G294" s="189"/>
      <c r="H294" s="189"/>
      <c r="I294" s="190"/>
      <c r="J294" s="135" t="s">
        <v>401</v>
      </c>
      <c r="K294" s="136"/>
      <c r="L294" s="217"/>
      <c r="M294" s="217"/>
      <c r="N294" s="217"/>
      <c r="O294" s="217"/>
      <c r="P294" s="217"/>
      <c r="Q294" s="217"/>
      <c r="R294" s="137"/>
      <c r="T294" s="138"/>
      <c r="U294" s="40"/>
      <c r="V294" s="139"/>
      <c r="W294" s="139"/>
      <c r="X294" s="139"/>
      <c r="Y294" s="139"/>
      <c r="Z294" s="139"/>
      <c r="AA294" s="140"/>
      <c r="AD294" s="217"/>
      <c r="AE294" s="217"/>
      <c r="AR294" s="17" t="s">
        <v>211</v>
      </c>
      <c r="AT294" s="17" t="s">
        <v>164</v>
      </c>
      <c r="AU294" s="17" t="s">
        <v>90</v>
      </c>
      <c r="AY294" s="17" t="s">
        <v>163</v>
      </c>
      <c r="BE294" s="141">
        <f>IF(U294="základná",N294,0)</f>
        <v>0</v>
      </c>
      <c r="BF294" s="141">
        <f>IF(U294="znížená",N294,0)</f>
        <v>0</v>
      </c>
      <c r="BG294" s="141">
        <f>IF(U294="zákl. prenesená",N294,0)</f>
        <v>0</v>
      </c>
      <c r="BH294" s="141">
        <f>IF(U294="zníž. prenesená",N294,0)</f>
        <v>0</v>
      </c>
      <c r="BI294" s="141">
        <f>IF(U294="nulová",N294,0)</f>
        <v>0</v>
      </c>
      <c r="BJ294" s="17" t="s">
        <v>90</v>
      </c>
      <c r="BK294" s="142">
        <f>ROUND(L294*K294,3)</f>
        <v>0</v>
      </c>
      <c r="BL294" s="17" t="s">
        <v>211</v>
      </c>
      <c r="BM294" s="17" t="s">
        <v>587</v>
      </c>
    </row>
    <row r="295" spans="2:65" s="9" customFormat="1" ht="29.85" customHeight="1">
      <c r="B295" s="122"/>
      <c r="C295" s="123"/>
      <c r="D295" s="132" t="s">
        <v>145</v>
      </c>
      <c r="E295" s="132"/>
      <c r="F295" s="132"/>
      <c r="G295" s="132"/>
      <c r="H295" s="132"/>
      <c r="I295" s="132"/>
      <c r="J295" s="132"/>
      <c r="K295" s="132"/>
      <c r="L295" s="132"/>
      <c r="M295" s="132"/>
      <c r="N295" s="207"/>
      <c r="O295" s="208"/>
      <c r="P295" s="208"/>
      <c r="Q295" s="208"/>
      <c r="R295" s="125"/>
      <c r="T295" s="126"/>
      <c r="U295" s="123"/>
      <c r="V295" s="123"/>
      <c r="W295" s="127"/>
      <c r="X295" s="123"/>
      <c r="Y295" s="127"/>
      <c r="Z295" s="123"/>
      <c r="AA295" s="128"/>
      <c r="AD295" s="132"/>
      <c r="AE295" s="132"/>
      <c r="AF295" s="1"/>
      <c r="AR295" s="129" t="s">
        <v>90</v>
      </c>
      <c r="AT295" s="130" t="s">
        <v>71</v>
      </c>
      <c r="AU295" s="130" t="s">
        <v>77</v>
      </c>
      <c r="AY295" s="129" t="s">
        <v>163</v>
      </c>
      <c r="BK295" s="131">
        <f>SUM(BK296:BK305)</f>
        <v>0</v>
      </c>
    </row>
    <row r="296" spans="2:65" s="1" customFormat="1" ht="22.5" customHeight="1">
      <c r="B296" s="133"/>
      <c r="C296" s="134" t="s">
        <v>588</v>
      </c>
      <c r="D296" s="188" t="s">
        <v>589</v>
      </c>
      <c r="E296" s="189"/>
      <c r="F296" s="189"/>
      <c r="G296" s="189"/>
      <c r="H296" s="189"/>
      <c r="I296" s="190"/>
      <c r="J296" s="135" t="s">
        <v>333</v>
      </c>
      <c r="K296" s="136">
        <v>73.55</v>
      </c>
      <c r="L296" s="217"/>
      <c r="M296" s="217"/>
      <c r="N296" s="217"/>
      <c r="O296" s="217"/>
      <c r="P296" s="217"/>
      <c r="Q296" s="217"/>
      <c r="R296" s="137"/>
      <c r="T296" s="138"/>
      <c r="U296" s="40"/>
      <c r="V296" s="139"/>
      <c r="W296" s="139"/>
      <c r="X296" s="139"/>
      <c r="Y296" s="139"/>
      <c r="Z296" s="139"/>
      <c r="AA296" s="140"/>
      <c r="AD296" s="217"/>
      <c r="AE296" s="217"/>
      <c r="AR296" s="17" t="s">
        <v>211</v>
      </c>
      <c r="AT296" s="17" t="s">
        <v>164</v>
      </c>
      <c r="AU296" s="17" t="s">
        <v>90</v>
      </c>
      <c r="AY296" s="17" t="s">
        <v>163</v>
      </c>
      <c r="BE296" s="141">
        <f t="shared" ref="BE296:BE305" si="42">IF(U296="základná",N296,0)</f>
        <v>0</v>
      </c>
      <c r="BF296" s="141">
        <f t="shared" ref="BF296:BF305" si="43">IF(U296="znížená",N296,0)</f>
        <v>0</v>
      </c>
      <c r="BG296" s="141">
        <f t="shared" ref="BG296:BG305" si="44">IF(U296="zákl. prenesená",N296,0)</f>
        <v>0</v>
      </c>
      <c r="BH296" s="141">
        <f t="shared" ref="BH296:BH305" si="45">IF(U296="zníž. prenesená",N296,0)</f>
        <v>0</v>
      </c>
      <c r="BI296" s="141">
        <f t="shared" ref="BI296:BI305" si="46">IF(U296="nulová",N296,0)</f>
        <v>0</v>
      </c>
      <c r="BJ296" s="17" t="s">
        <v>90</v>
      </c>
      <c r="BK296" s="142">
        <f t="shared" ref="BK296:BK305" si="47">ROUND(L296*K296,3)</f>
        <v>0</v>
      </c>
      <c r="BL296" s="17" t="s">
        <v>211</v>
      </c>
      <c r="BM296" s="17" t="s">
        <v>590</v>
      </c>
    </row>
    <row r="297" spans="2:65" s="1" customFormat="1" ht="22.5" customHeight="1">
      <c r="B297" s="133"/>
      <c r="C297" s="134" t="s">
        <v>591</v>
      </c>
      <c r="D297" s="188" t="s">
        <v>592</v>
      </c>
      <c r="E297" s="189"/>
      <c r="F297" s="189"/>
      <c r="G297" s="189"/>
      <c r="H297" s="189"/>
      <c r="I297" s="190"/>
      <c r="J297" s="135" t="s">
        <v>333</v>
      </c>
      <c r="K297" s="136">
        <v>227.55</v>
      </c>
      <c r="L297" s="217"/>
      <c r="M297" s="217"/>
      <c r="N297" s="217"/>
      <c r="O297" s="217"/>
      <c r="P297" s="217"/>
      <c r="Q297" s="217"/>
      <c r="R297" s="137"/>
      <c r="T297" s="138"/>
      <c r="U297" s="40"/>
      <c r="V297" s="139"/>
      <c r="W297" s="139"/>
      <c r="X297" s="139"/>
      <c r="Y297" s="139"/>
      <c r="Z297" s="139"/>
      <c r="AA297" s="140"/>
      <c r="AD297" s="217"/>
      <c r="AE297" s="217"/>
      <c r="AR297" s="17" t="s">
        <v>211</v>
      </c>
      <c r="AT297" s="17" t="s">
        <v>164</v>
      </c>
      <c r="AU297" s="17" t="s">
        <v>90</v>
      </c>
      <c r="AY297" s="17" t="s">
        <v>163</v>
      </c>
      <c r="BE297" s="141">
        <f t="shared" si="42"/>
        <v>0</v>
      </c>
      <c r="BF297" s="141">
        <f t="shared" si="43"/>
        <v>0</v>
      </c>
      <c r="BG297" s="141">
        <f t="shared" si="44"/>
        <v>0</v>
      </c>
      <c r="BH297" s="141">
        <f t="shared" si="45"/>
        <v>0</v>
      </c>
      <c r="BI297" s="141">
        <f t="shared" si="46"/>
        <v>0</v>
      </c>
      <c r="BJ297" s="17" t="s">
        <v>90</v>
      </c>
      <c r="BK297" s="142">
        <f t="shared" si="47"/>
        <v>0</v>
      </c>
      <c r="BL297" s="17" t="s">
        <v>211</v>
      </c>
      <c r="BM297" s="17" t="s">
        <v>593</v>
      </c>
    </row>
    <row r="298" spans="2:65" s="1" customFormat="1" ht="31.5" customHeight="1">
      <c r="B298" s="133"/>
      <c r="C298" s="134" t="s">
        <v>594</v>
      </c>
      <c r="D298" s="188" t="s">
        <v>595</v>
      </c>
      <c r="E298" s="189"/>
      <c r="F298" s="189"/>
      <c r="G298" s="189"/>
      <c r="H298" s="189"/>
      <c r="I298" s="190"/>
      <c r="J298" s="135" t="s">
        <v>200</v>
      </c>
      <c r="K298" s="136">
        <v>98.09</v>
      </c>
      <c r="L298" s="217"/>
      <c r="M298" s="217"/>
      <c r="N298" s="217"/>
      <c r="O298" s="217"/>
      <c r="P298" s="217"/>
      <c r="Q298" s="217"/>
      <c r="R298" s="137"/>
      <c r="T298" s="138"/>
      <c r="U298" s="40"/>
      <c r="V298" s="139"/>
      <c r="W298" s="139"/>
      <c r="X298" s="139"/>
      <c r="Y298" s="139"/>
      <c r="Z298" s="139"/>
      <c r="AA298" s="140"/>
      <c r="AD298" s="217"/>
      <c r="AE298" s="217"/>
      <c r="AR298" s="17" t="s">
        <v>211</v>
      </c>
      <c r="AT298" s="17" t="s">
        <v>164</v>
      </c>
      <c r="AU298" s="17" t="s">
        <v>90</v>
      </c>
      <c r="AY298" s="17" t="s">
        <v>163</v>
      </c>
      <c r="BE298" s="141">
        <f t="shared" si="42"/>
        <v>0</v>
      </c>
      <c r="BF298" s="141">
        <f t="shared" si="43"/>
        <v>0</v>
      </c>
      <c r="BG298" s="141">
        <f t="shared" si="44"/>
        <v>0</v>
      </c>
      <c r="BH298" s="141">
        <f t="shared" si="45"/>
        <v>0</v>
      </c>
      <c r="BI298" s="141">
        <f t="shared" si="46"/>
        <v>0</v>
      </c>
      <c r="BJ298" s="17" t="s">
        <v>90</v>
      </c>
      <c r="BK298" s="142">
        <f t="shared" si="47"/>
        <v>0</v>
      </c>
      <c r="BL298" s="17" t="s">
        <v>211</v>
      </c>
      <c r="BM298" s="17" t="s">
        <v>596</v>
      </c>
    </row>
    <row r="299" spans="2:65" s="1" customFormat="1" ht="31.5" customHeight="1">
      <c r="B299" s="133"/>
      <c r="C299" s="134" t="s">
        <v>597</v>
      </c>
      <c r="D299" s="188" t="s">
        <v>598</v>
      </c>
      <c r="E299" s="189"/>
      <c r="F299" s="189"/>
      <c r="G299" s="189"/>
      <c r="H299" s="189"/>
      <c r="I299" s="190"/>
      <c r="J299" s="135" t="s">
        <v>200</v>
      </c>
      <c r="K299" s="136">
        <v>143.93</v>
      </c>
      <c r="L299" s="217"/>
      <c r="M299" s="217"/>
      <c r="N299" s="217"/>
      <c r="O299" s="217"/>
      <c r="P299" s="217"/>
      <c r="Q299" s="217"/>
      <c r="R299" s="137"/>
      <c r="T299" s="138"/>
      <c r="U299" s="40"/>
      <c r="V299" s="139"/>
      <c r="W299" s="139"/>
      <c r="X299" s="139"/>
      <c r="Y299" s="139"/>
      <c r="Z299" s="139"/>
      <c r="AA299" s="140"/>
      <c r="AD299" s="217"/>
      <c r="AE299" s="217"/>
      <c r="AR299" s="17" t="s">
        <v>211</v>
      </c>
      <c r="AT299" s="17" t="s">
        <v>164</v>
      </c>
      <c r="AU299" s="17" t="s">
        <v>90</v>
      </c>
      <c r="AY299" s="17" t="s">
        <v>163</v>
      </c>
      <c r="BE299" s="141">
        <f t="shared" si="42"/>
        <v>0</v>
      </c>
      <c r="BF299" s="141">
        <f t="shared" si="43"/>
        <v>0</v>
      </c>
      <c r="BG299" s="141">
        <f t="shared" si="44"/>
        <v>0</v>
      </c>
      <c r="BH299" s="141">
        <f t="shared" si="45"/>
        <v>0</v>
      </c>
      <c r="BI299" s="141">
        <f t="shared" si="46"/>
        <v>0</v>
      </c>
      <c r="BJ299" s="17" t="s">
        <v>90</v>
      </c>
      <c r="BK299" s="142">
        <f t="shared" si="47"/>
        <v>0</v>
      </c>
      <c r="BL299" s="17" t="s">
        <v>211</v>
      </c>
      <c r="BM299" s="17" t="s">
        <v>599</v>
      </c>
    </row>
    <row r="300" spans="2:65" s="1" customFormat="1" ht="31.5" customHeight="1">
      <c r="B300" s="133"/>
      <c r="C300" s="143" t="s">
        <v>600</v>
      </c>
      <c r="D300" s="191" t="s">
        <v>649</v>
      </c>
      <c r="E300" s="192"/>
      <c r="F300" s="192"/>
      <c r="G300" s="192"/>
      <c r="H300" s="192"/>
      <c r="I300" s="193"/>
      <c r="J300" s="144" t="s">
        <v>200</v>
      </c>
      <c r="K300" s="145">
        <v>160.739</v>
      </c>
      <c r="L300" s="217"/>
      <c r="M300" s="217"/>
      <c r="N300" s="217"/>
      <c r="O300" s="217"/>
      <c r="P300" s="217"/>
      <c r="Q300" s="217"/>
      <c r="R300" s="137"/>
      <c r="T300" s="138"/>
      <c r="U300" s="40"/>
      <c r="V300" s="139"/>
      <c r="W300" s="139"/>
      <c r="X300" s="139"/>
      <c r="Y300" s="139"/>
      <c r="Z300" s="139"/>
      <c r="AA300" s="140"/>
      <c r="AD300" s="229"/>
      <c r="AE300" s="229"/>
      <c r="AR300" s="17" t="s">
        <v>259</v>
      </c>
      <c r="AT300" s="17" t="s">
        <v>257</v>
      </c>
      <c r="AU300" s="17" t="s">
        <v>90</v>
      </c>
      <c r="AY300" s="17" t="s">
        <v>163</v>
      </c>
      <c r="BE300" s="141">
        <f t="shared" si="42"/>
        <v>0</v>
      </c>
      <c r="BF300" s="141">
        <f t="shared" si="43"/>
        <v>0</v>
      </c>
      <c r="BG300" s="141">
        <f t="shared" si="44"/>
        <v>0</v>
      </c>
      <c r="BH300" s="141">
        <f t="shared" si="45"/>
        <v>0</v>
      </c>
      <c r="BI300" s="141">
        <f t="shared" si="46"/>
        <v>0</v>
      </c>
      <c r="BJ300" s="17" t="s">
        <v>90</v>
      </c>
      <c r="BK300" s="142">
        <f t="shared" si="47"/>
        <v>0</v>
      </c>
      <c r="BL300" s="17" t="s">
        <v>211</v>
      </c>
      <c r="BM300" s="17" t="s">
        <v>601</v>
      </c>
    </row>
    <row r="301" spans="2:65" s="1" customFormat="1" ht="31.5" customHeight="1">
      <c r="B301" s="133"/>
      <c r="C301" s="134" t="s">
        <v>602</v>
      </c>
      <c r="D301" s="188" t="s">
        <v>603</v>
      </c>
      <c r="E301" s="189"/>
      <c r="F301" s="189"/>
      <c r="G301" s="189"/>
      <c r="H301" s="189"/>
      <c r="I301" s="190"/>
      <c r="J301" s="135" t="s">
        <v>200</v>
      </c>
      <c r="K301" s="136">
        <v>159.44</v>
      </c>
      <c r="L301" s="217"/>
      <c r="M301" s="217"/>
      <c r="N301" s="217"/>
      <c r="O301" s="217"/>
      <c r="P301" s="217"/>
      <c r="Q301" s="217"/>
      <c r="R301" s="137"/>
      <c r="T301" s="138"/>
      <c r="U301" s="40"/>
      <c r="V301" s="139"/>
      <c r="W301" s="139"/>
      <c r="X301" s="139"/>
      <c r="Y301" s="139"/>
      <c r="Z301" s="139"/>
      <c r="AA301" s="140"/>
      <c r="AD301" s="217"/>
      <c r="AE301" s="217"/>
      <c r="AR301" s="17" t="s">
        <v>211</v>
      </c>
      <c r="AT301" s="17" t="s">
        <v>164</v>
      </c>
      <c r="AU301" s="17" t="s">
        <v>90</v>
      </c>
      <c r="AY301" s="17" t="s">
        <v>163</v>
      </c>
      <c r="BE301" s="141">
        <f t="shared" si="42"/>
        <v>0</v>
      </c>
      <c r="BF301" s="141">
        <f t="shared" si="43"/>
        <v>0</v>
      </c>
      <c r="BG301" s="141">
        <f t="shared" si="44"/>
        <v>0</v>
      </c>
      <c r="BH301" s="141">
        <f t="shared" si="45"/>
        <v>0</v>
      </c>
      <c r="BI301" s="141">
        <f t="shared" si="46"/>
        <v>0</v>
      </c>
      <c r="BJ301" s="17" t="s">
        <v>90</v>
      </c>
      <c r="BK301" s="142">
        <f t="shared" si="47"/>
        <v>0</v>
      </c>
      <c r="BL301" s="17" t="s">
        <v>211</v>
      </c>
      <c r="BM301" s="17" t="s">
        <v>604</v>
      </c>
    </row>
    <row r="302" spans="2:65" s="1" customFormat="1" ht="44.25" customHeight="1">
      <c r="B302" s="133"/>
      <c r="C302" s="143" t="s">
        <v>605</v>
      </c>
      <c r="D302" s="191" t="s">
        <v>650</v>
      </c>
      <c r="E302" s="192"/>
      <c r="F302" s="192"/>
      <c r="G302" s="192"/>
      <c r="H302" s="192"/>
      <c r="I302" s="193"/>
      <c r="J302" s="144" t="s">
        <v>200</v>
      </c>
      <c r="K302" s="145">
        <v>178.54</v>
      </c>
      <c r="L302" s="217"/>
      <c r="M302" s="217"/>
      <c r="N302" s="217"/>
      <c r="O302" s="217"/>
      <c r="P302" s="217"/>
      <c r="Q302" s="217"/>
      <c r="R302" s="137"/>
      <c r="T302" s="138"/>
      <c r="U302" s="40"/>
      <c r="V302" s="139"/>
      <c r="W302" s="139"/>
      <c r="X302" s="139"/>
      <c r="Y302" s="139"/>
      <c r="Z302" s="139"/>
      <c r="AA302" s="140"/>
      <c r="AD302" s="229"/>
      <c r="AE302" s="229"/>
      <c r="AR302" s="17" t="s">
        <v>259</v>
      </c>
      <c r="AT302" s="17" t="s">
        <v>257</v>
      </c>
      <c r="AU302" s="17" t="s">
        <v>90</v>
      </c>
      <c r="AY302" s="17" t="s">
        <v>163</v>
      </c>
      <c r="BE302" s="141">
        <f t="shared" si="42"/>
        <v>0</v>
      </c>
      <c r="BF302" s="141">
        <f t="shared" si="43"/>
        <v>0</v>
      </c>
      <c r="BG302" s="141">
        <f t="shared" si="44"/>
        <v>0</v>
      </c>
      <c r="BH302" s="141">
        <f t="shared" si="45"/>
        <v>0</v>
      </c>
      <c r="BI302" s="141">
        <f t="shared" si="46"/>
        <v>0</v>
      </c>
      <c r="BJ302" s="17" t="s">
        <v>90</v>
      </c>
      <c r="BK302" s="142">
        <f t="shared" si="47"/>
        <v>0</v>
      </c>
      <c r="BL302" s="17" t="s">
        <v>211</v>
      </c>
      <c r="BM302" s="17" t="s">
        <v>606</v>
      </c>
    </row>
    <row r="303" spans="2:65" s="1" customFormat="1" ht="22.5" customHeight="1">
      <c r="B303" s="133"/>
      <c r="C303" s="134" t="s">
        <v>607</v>
      </c>
      <c r="D303" s="188" t="s">
        <v>608</v>
      </c>
      <c r="E303" s="189"/>
      <c r="F303" s="189"/>
      <c r="G303" s="189"/>
      <c r="H303" s="189"/>
      <c r="I303" s="190"/>
      <c r="J303" s="135" t="s">
        <v>486</v>
      </c>
      <c r="K303" s="136">
        <v>1</v>
      </c>
      <c r="L303" s="217"/>
      <c r="M303" s="217"/>
      <c r="N303" s="217"/>
      <c r="O303" s="217"/>
      <c r="P303" s="217"/>
      <c r="Q303" s="217"/>
      <c r="R303" s="137"/>
      <c r="T303" s="138"/>
      <c r="U303" s="40"/>
      <c r="V303" s="139"/>
      <c r="W303" s="139"/>
      <c r="X303" s="139"/>
      <c r="Y303" s="139"/>
      <c r="Z303" s="139"/>
      <c r="AA303" s="140"/>
      <c r="AD303" s="217"/>
      <c r="AE303" s="217"/>
      <c r="AR303" s="17" t="s">
        <v>211</v>
      </c>
      <c r="AT303" s="17" t="s">
        <v>164</v>
      </c>
      <c r="AU303" s="17" t="s">
        <v>90</v>
      </c>
      <c r="AY303" s="17" t="s">
        <v>163</v>
      </c>
      <c r="BE303" s="141">
        <f t="shared" si="42"/>
        <v>0</v>
      </c>
      <c r="BF303" s="141">
        <f t="shared" si="43"/>
        <v>0</v>
      </c>
      <c r="BG303" s="141">
        <f t="shared" si="44"/>
        <v>0</v>
      </c>
      <c r="BH303" s="141">
        <f t="shared" si="45"/>
        <v>0</v>
      </c>
      <c r="BI303" s="141">
        <f t="shared" si="46"/>
        <v>0</v>
      </c>
      <c r="BJ303" s="17" t="s">
        <v>90</v>
      </c>
      <c r="BK303" s="142">
        <f t="shared" si="47"/>
        <v>0</v>
      </c>
      <c r="BL303" s="17" t="s">
        <v>211</v>
      </c>
      <c r="BM303" s="17" t="s">
        <v>609</v>
      </c>
    </row>
    <row r="304" spans="2:65" s="1" customFormat="1" ht="31.5" customHeight="1">
      <c r="B304" s="133"/>
      <c r="C304" s="134" t="s">
        <v>610</v>
      </c>
      <c r="D304" s="188" t="s">
        <v>611</v>
      </c>
      <c r="E304" s="189"/>
      <c r="F304" s="189"/>
      <c r="G304" s="189"/>
      <c r="H304" s="189"/>
      <c r="I304" s="190"/>
      <c r="J304" s="135" t="s">
        <v>200</v>
      </c>
      <c r="K304" s="136">
        <v>273.37</v>
      </c>
      <c r="L304" s="217"/>
      <c r="M304" s="217"/>
      <c r="N304" s="217"/>
      <c r="O304" s="217"/>
      <c r="P304" s="217"/>
      <c r="Q304" s="217"/>
      <c r="R304" s="137"/>
      <c r="T304" s="138"/>
      <c r="U304" s="40"/>
      <c r="V304" s="139"/>
      <c r="W304" s="139"/>
      <c r="X304" s="139"/>
      <c r="Y304" s="139"/>
      <c r="Z304" s="139"/>
      <c r="AA304" s="140"/>
      <c r="AD304" s="217"/>
      <c r="AE304" s="217"/>
      <c r="AR304" s="17" t="s">
        <v>211</v>
      </c>
      <c r="AT304" s="17" t="s">
        <v>164</v>
      </c>
      <c r="AU304" s="17" t="s">
        <v>90</v>
      </c>
      <c r="AY304" s="17" t="s">
        <v>163</v>
      </c>
      <c r="BE304" s="141">
        <f t="shared" si="42"/>
        <v>0</v>
      </c>
      <c r="BF304" s="141">
        <f t="shared" si="43"/>
        <v>0</v>
      </c>
      <c r="BG304" s="141">
        <f t="shared" si="44"/>
        <v>0</v>
      </c>
      <c r="BH304" s="141">
        <f t="shared" si="45"/>
        <v>0</v>
      </c>
      <c r="BI304" s="141">
        <f t="shared" si="46"/>
        <v>0</v>
      </c>
      <c r="BJ304" s="17" t="s">
        <v>90</v>
      </c>
      <c r="BK304" s="142">
        <f t="shared" si="47"/>
        <v>0</v>
      </c>
      <c r="BL304" s="17" t="s">
        <v>211</v>
      </c>
      <c r="BM304" s="17" t="s">
        <v>612</v>
      </c>
    </row>
    <row r="305" spans="2:65" s="1" customFormat="1" ht="31.5" customHeight="1">
      <c r="B305" s="133"/>
      <c r="C305" s="134" t="s">
        <v>613</v>
      </c>
      <c r="D305" s="188" t="s">
        <v>614</v>
      </c>
      <c r="E305" s="189"/>
      <c r="F305" s="189"/>
      <c r="G305" s="189"/>
      <c r="H305" s="189"/>
      <c r="I305" s="190"/>
      <c r="J305" s="135" t="s">
        <v>401</v>
      </c>
      <c r="K305" s="136"/>
      <c r="L305" s="217"/>
      <c r="M305" s="217"/>
      <c r="N305" s="217"/>
      <c r="O305" s="217"/>
      <c r="P305" s="217"/>
      <c r="Q305" s="217"/>
      <c r="R305" s="137"/>
      <c r="T305" s="138"/>
      <c r="U305" s="40"/>
      <c r="V305" s="139"/>
      <c r="W305" s="139"/>
      <c r="X305" s="139"/>
      <c r="Y305" s="139"/>
      <c r="Z305" s="139"/>
      <c r="AA305" s="140"/>
      <c r="AD305" s="217"/>
      <c r="AE305" s="217"/>
      <c r="AR305" s="17" t="s">
        <v>211</v>
      </c>
      <c r="AT305" s="17" t="s">
        <v>164</v>
      </c>
      <c r="AU305" s="17" t="s">
        <v>90</v>
      </c>
      <c r="AY305" s="17" t="s">
        <v>163</v>
      </c>
      <c r="BE305" s="141">
        <f t="shared" si="42"/>
        <v>0</v>
      </c>
      <c r="BF305" s="141">
        <f t="shared" si="43"/>
        <v>0</v>
      </c>
      <c r="BG305" s="141">
        <f t="shared" si="44"/>
        <v>0</v>
      </c>
      <c r="BH305" s="141">
        <f t="shared" si="45"/>
        <v>0</v>
      </c>
      <c r="BI305" s="141">
        <f t="shared" si="46"/>
        <v>0</v>
      </c>
      <c r="BJ305" s="17" t="s">
        <v>90</v>
      </c>
      <c r="BK305" s="142">
        <f t="shared" si="47"/>
        <v>0</v>
      </c>
      <c r="BL305" s="17" t="s">
        <v>211</v>
      </c>
      <c r="BM305" s="17" t="s">
        <v>615</v>
      </c>
    </row>
    <row r="306" spans="2:65" s="9" customFormat="1" ht="29.85" customHeight="1">
      <c r="B306" s="122"/>
      <c r="C306" s="123"/>
      <c r="D306" s="132" t="s">
        <v>146</v>
      </c>
      <c r="E306" s="132"/>
      <c r="F306" s="132"/>
      <c r="G306" s="132"/>
      <c r="H306" s="132"/>
      <c r="I306" s="132"/>
      <c r="J306" s="132"/>
      <c r="K306" s="132"/>
      <c r="L306" s="132"/>
      <c r="M306" s="132"/>
      <c r="N306" s="207"/>
      <c r="O306" s="208"/>
      <c r="P306" s="208"/>
      <c r="Q306" s="208"/>
      <c r="R306" s="125"/>
      <c r="T306" s="126"/>
      <c r="U306" s="123"/>
      <c r="V306" s="123"/>
      <c r="W306" s="127"/>
      <c r="X306" s="123"/>
      <c r="Y306" s="127"/>
      <c r="Z306" s="123"/>
      <c r="AA306" s="128"/>
      <c r="AD306" s="132"/>
      <c r="AE306" s="132"/>
      <c r="AF306" s="1"/>
      <c r="AR306" s="129" t="s">
        <v>90</v>
      </c>
      <c r="AT306" s="130" t="s">
        <v>71</v>
      </c>
      <c r="AU306" s="130" t="s">
        <v>77</v>
      </c>
      <c r="AY306" s="129" t="s">
        <v>163</v>
      </c>
      <c r="BK306" s="131">
        <f>SUM(BK307:BK308)</f>
        <v>0</v>
      </c>
    </row>
    <row r="307" spans="2:65" s="1" customFormat="1" ht="22.5" customHeight="1">
      <c r="B307" s="133"/>
      <c r="C307" s="134" t="s">
        <v>616</v>
      </c>
      <c r="D307" s="194" t="s">
        <v>648</v>
      </c>
      <c r="E307" s="195"/>
      <c r="F307" s="195"/>
      <c r="G307" s="195"/>
      <c r="H307" s="195"/>
      <c r="I307" s="196"/>
      <c r="J307" s="135" t="s">
        <v>200</v>
      </c>
      <c r="K307" s="136">
        <v>22.98</v>
      </c>
      <c r="L307" s="217"/>
      <c r="M307" s="217"/>
      <c r="N307" s="217"/>
      <c r="O307" s="217"/>
      <c r="P307" s="217"/>
      <c r="Q307" s="217"/>
      <c r="R307" s="137"/>
      <c r="T307" s="138"/>
      <c r="U307" s="40"/>
      <c r="V307" s="139"/>
      <c r="W307" s="139"/>
      <c r="X307" s="139"/>
      <c r="Y307" s="139"/>
      <c r="Z307" s="139"/>
      <c r="AA307" s="140"/>
      <c r="AD307" s="217"/>
      <c r="AE307" s="217"/>
      <c r="AR307" s="17" t="s">
        <v>211</v>
      </c>
      <c r="AT307" s="17" t="s">
        <v>164</v>
      </c>
      <c r="AU307" s="17" t="s">
        <v>90</v>
      </c>
      <c r="AY307" s="17" t="s">
        <v>163</v>
      </c>
      <c r="BE307" s="141">
        <f>IF(U307="základná",N307,0)</f>
        <v>0</v>
      </c>
      <c r="BF307" s="141">
        <f>IF(U307="znížená",N307,0)</f>
        <v>0</v>
      </c>
      <c r="BG307" s="141">
        <f>IF(U307="zákl. prenesená",N307,0)</f>
        <v>0</v>
      </c>
      <c r="BH307" s="141">
        <f>IF(U307="zníž. prenesená",N307,0)</f>
        <v>0</v>
      </c>
      <c r="BI307" s="141">
        <f>IF(U307="nulová",N307,0)</f>
        <v>0</v>
      </c>
      <c r="BJ307" s="17" t="s">
        <v>90</v>
      </c>
      <c r="BK307" s="142">
        <f>ROUND(L307*K307,3)</f>
        <v>0</v>
      </c>
      <c r="BL307" s="17" t="s">
        <v>211</v>
      </c>
      <c r="BM307" s="17" t="s">
        <v>617</v>
      </c>
    </row>
    <row r="308" spans="2:65" s="1" customFormat="1" ht="31.5" customHeight="1">
      <c r="B308" s="133"/>
      <c r="C308" s="134" t="s">
        <v>618</v>
      </c>
      <c r="D308" s="188" t="s">
        <v>619</v>
      </c>
      <c r="E308" s="189"/>
      <c r="F308" s="189"/>
      <c r="G308" s="189"/>
      <c r="H308" s="189"/>
      <c r="I308" s="190"/>
      <c r="J308" s="135" t="s">
        <v>401</v>
      </c>
      <c r="K308" s="136"/>
      <c r="L308" s="217"/>
      <c r="M308" s="217"/>
      <c r="N308" s="217"/>
      <c r="O308" s="217"/>
      <c r="P308" s="217"/>
      <c r="Q308" s="217"/>
      <c r="R308" s="137"/>
      <c r="T308" s="138"/>
      <c r="U308" s="40"/>
      <c r="V308" s="139"/>
      <c r="W308" s="139"/>
      <c r="X308" s="139"/>
      <c r="Y308" s="139"/>
      <c r="Z308" s="139"/>
      <c r="AA308" s="140"/>
      <c r="AD308" s="217"/>
      <c r="AE308" s="217"/>
      <c r="AR308" s="17" t="s">
        <v>211</v>
      </c>
      <c r="AT308" s="17" t="s">
        <v>164</v>
      </c>
      <c r="AU308" s="17" t="s">
        <v>90</v>
      </c>
      <c r="AY308" s="17" t="s">
        <v>163</v>
      </c>
      <c r="BE308" s="141">
        <f>IF(U308="základná",N308,0)</f>
        <v>0</v>
      </c>
      <c r="BF308" s="141">
        <f>IF(U308="znížená",N308,0)</f>
        <v>0</v>
      </c>
      <c r="BG308" s="141">
        <f>IF(U308="zákl. prenesená",N308,0)</f>
        <v>0</v>
      </c>
      <c r="BH308" s="141">
        <f>IF(U308="zníž. prenesená",N308,0)</f>
        <v>0</v>
      </c>
      <c r="BI308" s="141">
        <f>IF(U308="nulová",N308,0)</f>
        <v>0</v>
      </c>
      <c r="BJ308" s="17" t="s">
        <v>90</v>
      </c>
      <c r="BK308" s="142">
        <f>ROUND(L308*K308,3)</f>
        <v>0</v>
      </c>
      <c r="BL308" s="17" t="s">
        <v>211</v>
      </c>
      <c r="BM308" s="17" t="s">
        <v>620</v>
      </c>
    </row>
    <row r="309" spans="2:65" s="9" customFormat="1" ht="29.85" customHeight="1">
      <c r="B309" s="122"/>
      <c r="C309" s="123"/>
      <c r="D309" s="132" t="s">
        <v>147</v>
      </c>
      <c r="E309" s="132"/>
      <c r="F309" s="132"/>
      <c r="G309" s="132"/>
      <c r="H309" s="132"/>
      <c r="I309" s="132"/>
      <c r="J309" s="132"/>
      <c r="K309" s="132"/>
      <c r="L309" s="132"/>
      <c r="M309" s="132"/>
      <c r="N309" s="207"/>
      <c r="O309" s="208"/>
      <c r="P309" s="208"/>
      <c r="Q309" s="208"/>
      <c r="R309" s="125"/>
      <c r="T309" s="126"/>
      <c r="U309" s="123"/>
      <c r="V309" s="123"/>
      <c r="W309" s="127"/>
      <c r="X309" s="123"/>
      <c r="Y309" s="127"/>
      <c r="Z309" s="123"/>
      <c r="AA309" s="128"/>
      <c r="AD309" s="132"/>
      <c r="AE309" s="132"/>
      <c r="AF309" s="1"/>
      <c r="AR309" s="129" t="s">
        <v>90</v>
      </c>
      <c r="AT309" s="130" t="s">
        <v>71</v>
      </c>
      <c r="AU309" s="130" t="s">
        <v>77</v>
      </c>
      <c r="AY309" s="129" t="s">
        <v>163</v>
      </c>
      <c r="BK309" s="131">
        <f>SUM(BK310:BK312)</f>
        <v>0</v>
      </c>
    </row>
    <row r="310" spans="2:65" s="1" customFormat="1" ht="31.5" customHeight="1">
      <c r="B310" s="133"/>
      <c r="C310" s="134" t="s">
        <v>621</v>
      </c>
      <c r="D310" s="188" t="s">
        <v>622</v>
      </c>
      <c r="E310" s="189"/>
      <c r="F310" s="189"/>
      <c r="G310" s="189"/>
      <c r="H310" s="189"/>
      <c r="I310" s="190"/>
      <c r="J310" s="135" t="s">
        <v>200</v>
      </c>
      <c r="K310" s="136">
        <v>224.905</v>
      </c>
      <c r="L310" s="217"/>
      <c r="M310" s="217"/>
      <c r="N310" s="217"/>
      <c r="O310" s="217"/>
      <c r="P310" s="217"/>
      <c r="Q310" s="217"/>
      <c r="R310" s="137"/>
      <c r="T310" s="138"/>
      <c r="U310" s="40"/>
      <c r="V310" s="139"/>
      <c r="W310" s="139"/>
      <c r="X310" s="139"/>
      <c r="Y310" s="139"/>
      <c r="Z310" s="139"/>
      <c r="AA310" s="140"/>
      <c r="AD310" s="217"/>
      <c r="AE310" s="217"/>
      <c r="AR310" s="17" t="s">
        <v>211</v>
      </c>
      <c r="AT310" s="17" t="s">
        <v>164</v>
      </c>
      <c r="AU310" s="17" t="s">
        <v>90</v>
      </c>
      <c r="AY310" s="17" t="s">
        <v>163</v>
      </c>
      <c r="BE310" s="141">
        <f>IF(U310="základná",N310,0)</f>
        <v>0</v>
      </c>
      <c r="BF310" s="141">
        <f>IF(U310="znížená",N310,0)</f>
        <v>0</v>
      </c>
      <c r="BG310" s="141">
        <f>IF(U310="zákl. prenesená",N310,0)</f>
        <v>0</v>
      </c>
      <c r="BH310" s="141">
        <f>IF(U310="zníž. prenesená",N310,0)</f>
        <v>0</v>
      </c>
      <c r="BI310" s="141">
        <f>IF(U310="nulová",N310,0)</f>
        <v>0</v>
      </c>
      <c r="BJ310" s="17" t="s">
        <v>90</v>
      </c>
      <c r="BK310" s="142">
        <f>ROUND(L310*K310,3)</f>
        <v>0</v>
      </c>
      <c r="BL310" s="17" t="s">
        <v>211</v>
      </c>
      <c r="BM310" s="17" t="s">
        <v>623</v>
      </c>
    </row>
    <row r="311" spans="2:65" s="1" customFormat="1" ht="22.5" customHeight="1">
      <c r="B311" s="133"/>
      <c r="C311" s="143" t="s">
        <v>624</v>
      </c>
      <c r="D311" s="197" t="s">
        <v>625</v>
      </c>
      <c r="E311" s="198"/>
      <c r="F311" s="198"/>
      <c r="G311" s="198"/>
      <c r="H311" s="198"/>
      <c r="I311" s="199"/>
      <c r="J311" s="144" t="s">
        <v>200</v>
      </c>
      <c r="K311" s="145">
        <v>239.84</v>
      </c>
      <c r="L311" s="217"/>
      <c r="M311" s="217"/>
      <c r="N311" s="217"/>
      <c r="O311" s="217"/>
      <c r="P311" s="217"/>
      <c r="Q311" s="217"/>
      <c r="R311" s="137"/>
      <c r="T311" s="138"/>
      <c r="U311" s="40"/>
      <c r="V311" s="139"/>
      <c r="W311" s="139"/>
      <c r="X311" s="139"/>
      <c r="Y311" s="139"/>
      <c r="Z311" s="139"/>
      <c r="AA311" s="140"/>
      <c r="AD311" s="229"/>
      <c r="AE311" s="229"/>
      <c r="AR311" s="17" t="s">
        <v>259</v>
      </c>
      <c r="AT311" s="17" t="s">
        <v>257</v>
      </c>
      <c r="AU311" s="17" t="s">
        <v>90</v>
      </c>
      <c r="AY311" s="17" t="s">
        <v>163</v>
      </c>
      <c r="BE311" s="141">
        <f>IF(U311="základná",N311,0)</f>
        <v>0</v>
      </c>
      <c r="BF311" s="141">
        <f>IF(U311="znížená",N311,0)</f>
        <v>0</v>
      </c>
      <c r="BG311" s="141">
        <f>IF(U311="zákl. prenesená",N311,0)</f>
        <v>0</v>
      </c>
      <c r="BH311" s="141">
        <f>IF(U311="zníž. prenesená",N311,0)</f>
        <v>0</v>
      </c>
      <c r="BI311" s="141">
        <f>IF(U311="nulová",N311,0)</f>
        <v>0</v>
      </c>
      <c r="BJ311" s="17" t="s">
        <v>90</v>
      </c>
      <c r="BK311" s="142">
        <f>ROUND(L311*K311,3)</f>
        <v>0</v>
      </c>
      <c r="BL311" s="17" t="s">
        <v>211</v>
      </c>
      <c r="BM311" s="17" t="s">
        <v>626</v>
      </c>
    </row>
    <row r="312" spans="2:65" s="1" customFormat="1" ht="31.5" customHeight="1">
      <c r="B312" s="133"/>
      <c r="C312" s="134" t="s">
        <v>627</v>
      </c>
      <c r="D312" s="188" t="s">
        <v>628</v>
      </c>
      <c r="E312" s="189"/>
      <c r="F312" s="189"/>
      <c r="G312" s="189"/>
      <c r="H312" s="189"/>
      <c r="I312" s="190"/>
      <c r="J312" s="135" t="s">
        <v>401</v>
      </c>
      <c r="K312" s="136"/>
      <c r="L312" s="217"/>
      <c r="M312" s="217"/>
      <c r="N312" s="217"/>
      <c r="O312" s="217"/>
      <c r="P312" s="217"/>
      <c r="Q312" s="217"/>
      <c r="R312" s="137"/>
      <c r="T312" s="138"/>
      <c r="U312" s="40"/>
      <c r="V312" s="139"/>
      <c r="W312" s="139"/>
      <c r="X312" s="139"/>
      <c r="Y312" s="139"/>
      <c r="Z312" s="139"/>
      <c r="AA312" s="140"/>
      <c r="AD312" s="217"/>
      <c r="AE312" s="217"/>
      <c r="AR312" s="17" t="s">
        <v>211</v>
      </c>
      <c r="AT312" s="17" t="s">
        <v>164</v>
      </c>
      <c r="AU312" s="17" t="s">
        <v>90</v>
      </c>
      <c r="AY312" s="17" t="s">
        <v>163</v>
      </c>
      <c r="BE312" s="141">
        <f>IF(U312="základná",N312,0)</f>
        <v>0</v>
      </c>
      <c r="BF312" s="141">
        <f>IF(U312="znížená",N312,0)</f>
        <v>0</v>
      </c>
      <c r="BG312" s="141">
        <f>IF(U312="zákl. prenesená",N312,0)</f>
        <v>0</v>
      </c>
      <c r="BH312" s="141">
        <f>IF(U312="zníž. prenesená",N312,0)</f>
        <v>0</v>
      </c>
      <c r="BI312" s="141">
        <f>IF(U312="nulová",N312,0)</f>
        <v>0</v>
      </c>
      <c r="BJ312" s="17" t="s">
        <v>90</v>
      </c>
      <c r="BK312" s="142">
        <f>ROUND(L312*K312,3)</f>
        <v>0</v>
      </c>
      <c r="BL312" s="17" t="s">
        <v>211</v>
      </c>
      <c r="BM312" s="17" t="s">
        <v>629</v>
      </c>
    </row>
    <row r="313" spans="2:65" s="9" customFormat="1" ht="29.85" customHeight="1">
      <c r="B313" s="122"/>
      <c r="C313" s="123"/>
      <c r="D313" s="132" t="s">
        <v>148</v>
      </c>
      <c r="E313" s="132"/>
      <c r="F313" s="132"/>
      <c r="G313" s="132"/>
      <c r="H313" s="132"/>
      <c r="I313" s="132"/>
      <c r="J313" s="132"/>
      <c r="K313" s="132"/>
      <c r="L313" s="132"/>
      <c r="M313" s="132"/>
      <c r="N313" s="207"/>
      <c r="O313" s="208"/>
      <c r="P313" s="208"/>
      <c r="Q313" s="208"/>
      <c r="R313" s="125"/>
      <c r="T313" s="126"/>
      <c r="U313" s="123"/>
      <c r="V313" s="123"/>
      <c r="W313" s="127"/>
      <c r="X313" s="123"/>
      <c r="Y313" s="127"/>
      <c r="Z313" s="123"/>
      <c r="AA313" s="128"/>
      <c r="AD313" s="132"/>
      <c r="AE313" s="132"/>
      <c r="AF313" s="1"/>
      <c r="AR313" s="129" t="s">
        <v>90</v>
      </c>
      <c r="AT313" s="130" t="s">
        <v>71</v>
      </c>
      <c r="AU313" s="130" t="s">
        <v>77</v>
      </c>
      <c r="AY313" s="129" t="s">
        <v>163</v>
      </c>
      <c r="BK313" s="131">
        <f>SUM(BK314:BK318)</f>
        <v>0</v>
      </c>
    </row>
    <row r="314" spans="2:65" s="1" customFormat="1" ht="31.5" customHeight="1">
      <c r="B314" s="133"/>
      <c r="C314" s="134" t="s">
        <v>630</v>
      </c>
      <c r="D314" s="188" t="s">
        <v>631</v>
      </c>
      <c r="E314" s="189"/>
      <c r="F314" s="189"/>
      <c r="G314" s="189"/>
      <c r="H314" s="189"/>
      <c r="I314" s="190"/>
      <c r="J314" s="135" t="s">
        <v>200</v>
      </c>
      <c r="K314" s="136">
        <v>138.18</v>
      </c>
      <c r="L314" s="217"/>
      <c r="M314" s="217"/>
      <c r="N314" s="217"/>
      <c r="O314" s="217"/>
      <c r="P314" s="217"/>
      <c r="Q314" s="217"/>
      <c r="R314" s="137"/>
      <c r="T314" s="138"/>
      <c r="U314" s="40"/>
      <c r="V314" s="139"/>
      <c r="W314" s="139"/>
      <c r="X314" s="139"/>
      <c r="Y314" s="139"/>
      <c r="Z314" s="139"/>
      <c r="AA314" s="140"/>
      <c r="AD314" s="217"/>
      <c r="AE314" s="217"/>
      <c r="AR314" s="17" t="s">
        <v>211</v>
      </c>
      <c r="AT314" s="17" t="s">
        <v>164</v>
      </c>
      <c r="AU314" s="17" t="s">
        <v>90</v>
      </c>
      <c r="AY314" s="17" t="s">
        <v>163</v>
      </c>
      <c r="BE314" s="141">
        <f t="shared" ref="BE314:BE318" si="48">IF(U314="základná",N314,0)</f>
        <v>0</v>
      </c>
      <c r="BF314" s="141">
        <f t="shared" ref="BF314:BF318" si="49">IF(U314="znížená",N314,0)</f>
        <v>0</v>
      </c>
      <c r="BG314" s="141">
        <f t="shared" ref="BG314:BG318" si="50">IF(U314="zákl. prenesená",N314,0)</f>
        <v>0</v>
      </c>
      <c r="BH314" s="141">
        <f t="shared" ref="BH314:BH318" si="51">IF(U314="zníž. prenesená",N314,0)</f>
        <v>0</v>
      </c>
      <c r="BI314" s="141">
        <f t="shared" ref="BI314:BI318" si="52">IF(U314="nulová",N314,0)</f>
        <v>0</v>
      </c>
      <c r="BJ314" s="17" t="s">
        <v>90</v>
      </c>
      <c r="BK314" s="142">
        <f t="shared" ref="BK314:BK318" si="53">ROUND(L314*K314,3)</f>
        <v>0</v>
      </c>
      <c r="BL314" s="17" t="s">
        <v>211</v>
      </c>
      <c r="BM314" s="17" t="s">
        <v>632</v>
      </c>
    </row>
    <row r="315" spans="2:65" s="1" customFormat="1" ht="31.5" customHeight="1">
      <c r="B315" s="133"/>
      <c r="C315" s="134" t="s">
        <v>633</v>
      </c>
      <c r="D315" s="188" t="s">
        <v>634</v>
      </c>
      <c r="E315" s="189"/>
      <c r="F315" s="189"/>
      <c r="G315" s="189"/>
      <c r="H315" s="189"/>
      <c r="I315" s="190"/>
      <c r="J315" s="135" t="s">
        <v>200</v>
      </c>
      <c r="K315" s="136">
        <v>138.18</v>
      </c>
      <c r="L315" s="217"/>
      <c r="M315" s="217"/>
      <c r="N315" s="217"/>
      <c r="O315" s="217"/>
      <c r="P315" s="217"/>
      <c r="Q315" s="217"/>
      <c r="R315" s="137"/>
      <c r="T315" s="138"/>
      <c r="U315" s="40"/>
      <c r="V315" s="139"/>
      <c r="W315" s="139"/>
      <c r="X315" s="139"/>
      <c r="Y315" s="139"/>
      <c r="Z315" s="139"/>
      <c r="AA315" s="140"/>
      <c r="AD315" s="217"/>
      <c r="AE315" s="217"/>
      <c r="AR315" s="17" t="s">
        <v>211</v>
      </c>
      <c r="AT315" s="17" t="s">
        <v>164</v>
      </c>
      <c r="AU315" s="17" t="s">
        <v>90</v>
      </c>
      <c r="AY315" s="17" t="s">
        <v>163</v>
      </c>
      <c r="BE315" s="141">
        <f t="shared" si="48"/>
        <v>0</v>
      </c>
      <c r="BF315" s="141">
        <f t="shared" si="49"/>
        <v>0</v>
      </c>
      <c r="BG315" s="141">
        <f t="shared" si="50"/>
        <v>0</v>
      </c>
      <c r="BH315" s="141">
        <f t="shared" si="51"/>
        <v>0</v>
      </c>
      <c r="BI315" s="141">
        <f t="shared" si="52"/>
        <v>0</v>
      </c>
      <c r="BJ315" s="17" t="s">
        <v>90</v>
      </c>
      <c r="BK315" s="142">
        <f t="shared" si="53"/>
        <v>0</v>
      </c>
      <c r="BL315" s="17" t="s">
        <v>211</v>
      </c>
      <c r="BM315" s="17" t="s">
        <v>635</v>
      </c>
    </row>
    <row r="316" spans="2:65" s="1" customFormat="1" ht="31.5" customHeight="1">
      <c r="B316" s="133"/>
      <c r="C316" s="134" t="s">
        <v>636</v>
      </c>
      <c r="D316" s="188" t="s">
        <v>637</v>
      </c>
      <c r="E316" s="189"/>
      <c r="F316" s="189"/>
      <c r="G316" s="189"/>
      <c r="H316" s="189"/>
      <c r="I316" s="190"/>
      <c r="J316" s="135" t="s">
        <v>200</v>
      </c>
      <c r="K316" s="136">
        <v>61.65</v>
      </c>
      <c r="L316" s="217"/>
      <c r="M316" s="217"/>
      <c r="N316" s="217"/>
      <c r="O316" s="217"/>
      <c r="P316" s="217"/>
      <c r="Q316" s="217"/>
      <c r="R316" s="137"/>
      <c r="T316" s="138"/>
      <c r="U316" s="40"/>
      <c r="V316" s="139"/>
      <c r="W316" s="139"/>
      <c r="X316" s="139"/>
      <c r="Y316" s="139"/>
      <c r="Z316" s="139"/>
      <c r="AA316" s="140"/>
      <c r="AD316" s="217"/>
      <c r="AE316" s="217"/>
      <c r="AR316" s="17" t="s">
        <v>211</v>
      </c>
      <c r="AT316" s="17" t="s">
        <v>164</v>
      </c>
      <c r="AU316" s="17" t="s">
        <v>90</v>
      </c>
      <c r="AY316" s="17" t="s">
        <v>163</v>
      </c>
      <c r="BE316" s="141">
        <f t="shared" si="48"/>
        <v>0</v>
      </c>
      <c r="BF316" s="141">
        <f t="shared" si="49"/>
        <v>0</v>
      </c>
      <c r="BG316" s="141">
        <f t="shared" si="50"/>
        <v>0</v>
      </c>
      <c r="BH316" s="141">
        <f t="shared" si="51"/>
        <v>0</v>
      </c>
      <c r="BI316" s="141">
        <f t="shared" si="52"/>
        <v>0</v>
      </c>
      <c r="BJ316" s="17" t="s">
        <v>90</v>
      </c>
      <c r="BK316" s="142">
        <f t="shared" si="53"/>
        <v>0</v>
      </c>
      <c r="BL316" s="17" t="s">
        <v>211</v>
      </c>
      <c r="BM316" s="17" t="s">
        <v>638</v>
      </c>
    </row>
    <row r="317" spans="2:65" s="1" customFormat="1" ht="22.5" customHeight="1">
      <c r="B317" s="133"/>
      <c r="C317" s="134" t="s">
        <v>639</v>
      </c>
      <c r="D317" s="188" t="s">
        <v>640</v>
      </c>
      <c r="E317" s="189"/>
      <c r="F317" s="189"/>
      <c r="G317" s="189"/>
      <c r="H317" s="189"/>
      <c r="I317" s="190"/>
      <c r="J317" s="135" t="s">
        <v>200</v>
      </c>
      <c r="K317" s="136">
        <v>707.34</v>
      </c>
      <c r="L317" s="217"/>
      <c r="M317" s="217"/>
      <c r="N317" s="217"/>
      <c r="O317" s="217"/>
      <c r="P317" s="217"/>
      <c r="Q317" s="217"/>
      <c r="R317" s="137"/>
      <c r="T317" s="138"/>
      <c r="U317" s="40"/>
      <c r="V317" s="139"/>
      <c r="W317" s="139"/>
      <c r="X317" s="139"/>
      <c r="Y317" s="139"/>
      <c r="Z317" s="139"/>
      <c r="AA317" s="140"/>
      <c r="AD317" s="217"/>
      <c r="AE317" s="217"/>
      <c r="AR317" s="17" t="s">
        <v>211</v>
      </c>
      <c r="AT317" s="17" t="s">
        <v>164</v>
      </c>
      <c r="AU317" s="17" t="s">
        <v>90</v>
      </c>
      <c r="AY317" s="17" t="s">
        <v>163</v>
      </c>
      <c r="BE317" s="141">
        <f t="shared" si="48"/>
        <v>0</v>
      </c>
      <c r="BF317" s="141">
        <f t="shared" si="49"/>
        <v>0</v>
      </c>
      <c r="BG317" s="141">
        <f t="shared" si="50"/>
        <v>0</v>
      </c>
      <c r="BH317" s="141">
        <f t="shared" si="51"/>
        <v>0</v>
      </c>
      <c r="BI317" s="141">
        <f t="shared" si="52"/>
        <v>0</v>
      </c>
      <c r="BJ317" s="17" t="s">
        <v>90</v>
      </c>
      <c r="BK317" s="142">
        <f t="shared" si="53"/>
        <v>0</v>
      </c>
      <c r="BL317" s="17" t="s">
        <v>211</v>
      </c>
      <c r="BM317" s="17" t="s">
        <v>641</v>
      </c>
    </row>
    <row r="318" spans="2:65" s="1" customFormat="1" ht="31.5" customHeight="1">
      <c r="B318" s="133"/>
      <c r="C318" s="134" t="s">
        <v>642</v>
      </c>
      <c r="D318" s="194" t="s">
        <v>643</v>
      </c>
      <c r="E318" s="189"/>
      <c r="F318" s="189"/>
      <c r="G318" s="189"/>
      <c r="H318" s="189"/>
      <c r="I318" s="190"/>
      <c r="J318" s="135" t="s">
        <v>200</v>
      </c>
      <c r="K318" s="136">
        <v>965.87</v>
      </c>
      <c r="L318" s="217"/>
      <c r="M318" s="217"/>
      <c r="N318" s="217"/>
      <c r="O318" s="217"/>
      <c r="P318" s="217"/>
      <c r="Q318" s="217"/>
      <c r="R318" s="137"/>
      <c r="T318" s="138"/>
      <c r="U318" s="40"/>
      <c r="V318" s="139"/>
      <c r="W318" s="139"/>
      <c r="X318" s="139"/>
      <c r="Y318" s="139"/>
      <c r="Z318" s="139"/>
      <c r="AA318" s="140"/>
      <c r="AD318" s="217"/>
      <c r="AE318" s="217"/>
      <c r="AR318" s="17" t="s">
        <v>211</v>
      </c>
      <c r="AT318" s="17" t="s">
        <v>164</v>
      </c>
      <c r="AU318" s="17" t="s">
        <v>90</v>
      </c>
      <c r="AY318" s="17" t="s">
        <v>163</v>
      </c>
      <c r="BE318" s="141">
        <f t="shared" si="48"/>
        <v>0</v>
      </c>
      <c r="BF318" s="141">
        <f t="shared" si="49"/>
        <v>0</v>
      </c>
      <c r="BG318" s="141">
        <f t="shared" si="50"/>
        <v>0</v>
      </c>
      <c r="BH318" s="141">
        <f t="shared" si="51"/>
        <v>0</v>
      </c>
      <c r="BI318" s="141">
        <f t="shared" si="52"/>
        <v>0</v>
      </c>
      <c r="BJ318" s="17" t="s">
        <v>90</v>
      </c>
      <c r="BK318" s="142">
        <f t="shared" si="53"/>
        <v>0</v>
      </c>
      <c r="BL318" s="17" t="s">
        <v>211</v>
      </c>
      <c r="BM318" s="17" t="s">
        <v>644</v>
      </c>
    </row>
    <row r="319" spans="2:65" s="1" customFormat="1" ht="6.95" customHeight="1">
      <c r="B319" s="55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7"/>
    </row>
  </sheetData>
  <mergeCells count="772">
    <mergeCell ref="AD311:AE311"/>
    <mergeCell ref="AD312:AE312"/>
    <mergeCell ref="AD314:AE314"/>
    <mergeCell ref="AD315:AE315"/>
    <mergeCell ref="AD316:AE316"/>
    <mergeCell ref="AD317:AE317"/>
    <mergeCell ref="AD318:AE318"/>
    <mergeCell ref="L266:M266"/>
    <mergeCell ref="N266:Q266"/>
    <mergeCell ref="AD266:AE266"/>
    <mergeCell ref="AD300:AE300"/>
    <mergeCell ref="AD301:AE301"/>
    <mergeCell ref="AD302:AE302"/>
    <mergeCell ref="AD303:AE303"/>
    <mergeCell ref="AD304:AE304"/>
    <mergeCell ref="AD305:AE305"/>
    <mergeCell ref="AD307:AE307"/>
    <mergeCell ref="AD308:AE308"/>
    <mergeCell ref="AD310:AE310"/>
    <mergeCell ref="AD290:AE290"/>
    <mergeCell ref="AD291:AE291"/>
    <mergeCell ref="AD292:AE292"/>
    <mergeCell ref="AD293:AE293"/>
    <mergeCell ref="AD294:AE294"/>
    <mergeCell ref="AD296:AE296"/>
    <mergeCell ref="AD297:AE297"/>
    <mergeCell ref="AD298:AE298"/>
    <mergeCell ref="AD299:AE299"/>
    <mergeCell ref="AD279:AE279"/>
    <mergeCell ref="AD280:AE280"/>
    <mergeCell ref="AD281:AE281"/>
    <mergeCell ref="AD282:AE282"/>
    <mergeCell ref="AD284:AE284"/>
    <mergeCell ref="AD285:AE285"/>
    <mergeCell ref="AD286:AE286"/>
    <mergeCell ref="AD287:AE287"/>
    <mergeCell ref="AD288:AE288"/>
    <mergeCell ref="AD270:AE270"/>
    <mergeCell ref="AD271:AE271"/>
    <mergeCell ref="AD272:AE272"/>
    <mergeCell ref="AD273:AE273"/>
    <mergeCell ref="AD274:AE274"/>
    <mergeCell ref="AD275:AE275"/>
    <mergeCell ref="AD276:AE276"/>
    <mergeCell ref="AD277:AE277"/>
    <mergeCell ref="AD278:AE278"/>
    <mergeCell ref="AD259:AE259"/>
    <mergeCell ref="AD261:AE261"/>
    <mergeCell ref="AD262:AE262"/>
    <mergeCell ref="AD263:AE263"/>
    <mergeCell ref="AD264:AE264"/>
    <mergeCell ref="AD265:AE265"/>
    <mergeCell ref="AD267:AE267"/>
    <mergeCell ref="AD268:AE268"/>
    <mergeCell ref="AD269:AE269"/>
    <mergeCell ref="AD260:AE260"/>
    <mergeCell ref="AD249:AE249"/>
    <mergeCell ref="AD250:AE250"/>
    <mergeCell ref="AD251:AE251"/>
    <mergeCell ref="AD252:AE252"/>
    <mergeCell ref="AD253:AE253"/>
    <mergeCell ref="AD254:AE254"/>
    <mergeCell ref="AD255:AE255"/>
    <mergeCell ref="AD256:AE256"/>
    <mergeCell ref="AD258:AE258"/>
    <mergeCell ref="AD240:AE240"/>
    <mergeCell ref="AD241:AE241"/>
    <mergeCell ref="AD242:AE242"/>
    <mergeCell ref="AD243:AE243"/>
    <mergeCell ref="AD244:AE244"/>
    <mergeCell ref="AD245:AE245"/>
    <mergeCell ref="AD246:AE246"/>
    <mergeCell ref="AD247:AE247"/>
    <mergeCell ref="AD248:AE248"/>
    <mergeCell ref="AD229:AE229"/>
    <mergeCell ref="AD230:AE230"/>
    <mergeCell ref="AD231:AE231"/>
    <mergeCell ref="AD232:AE232"/>
    <mergeCell ref="AD233:AE233"/>
    <mergeCell ref="AD235:AE235"/>
    <mergeCell ref="AD236:AE236"/>
    <mergeCell ref="AD237:AE237"/>
    <mergeCell ref="AD239:AE239"/>
    <mergeCell ref="AD219:AE219"/>
    <mergeCell ref="AD221:AE221"/>
    <mergeCell ref="AD222:AE222"/>
    <mergeCell ref="AD223:AE223"/>
    <mergeCell ref="AD224:AE224"/>
    <mergeCell ref="AD225:AE225"/>
    <mergeCell ref="AD226:AE226"/>
    <mergeCell ref="AD227:AE227"/>
    <mergeCell ref="AD228:AE228"/>
    <mergeCell ref="AD207:AE207"/>
    <mergeCell ref="AD208:AE208"/>
    <mergeCell ref="AD209:AE209"/>
    <mergeCell ref="AD210:AE210"/>
    <mergeCell ref="AD211:AE211"/>
    <mergeCell ref="AD212:AE212"/>
    <mergeCell ref="AD214:AE214"/>
    <mergeCell ref="AD217:AE217"/>
    <mergeCell ref="AD218:AE218"/>
    <mergeCell ref="AD198:AE198"/>
    <mergeCell ref="AD199:AE199"/>
    <mergeCell ref="AD200:AE200"/>
    <mergeCell ref="AD201:AE201"/>
    <mergeCell ref="AD202:AE202"/>
    <mergeCell ref="AD203:AE203"/>
    <mergeCell ref="AD204:AE204"/>
    <mergeCell ref="AD205:AE205"/>
    <mergeCell ref="AD206:AE206"/>
    <mergeCell ref="AD189:AE189"/>
    <mergeCell ref="AD190:AE190"/>
    <mergeCell ref="AD191:AE191"/>
    <mergeCell ref="AD192:AE192"/>
    <mergeCell ref="AD193:AE193"/>
    <mergeCell ref="AD194:AE194"/>
    <mergeCell ref="AD195:AE195"/>
    <mergeCell ref="AD196:AE196"/>
    <mergeCell ref="AD197:AE197"/>
    <mergeCell ref="AD180:AE180"/>
    <mergeCell ref="AD181:AE181"/>
    <mergeCell ref="AD182:AE182"/>
    <mergeCell ref="AD183:AE183"/>
    <mergeCell ref="AD184:AE184"/>
    <mergeCell ref="AD185:AE185"/>
    <mergeCell ref="AD186:AE186"/>
    <mergeCell ref="AD187:AE187"/>
    <mergeCell ref="AD188:AE188"/>
    <mergeCell ref="AD170:AE170"/>
    <mergeCell ref="AD171:AE171"/>
    <mergeCell ref="AD172:AE172"/>
    <mergeCell ref="AD173:AE173"/>
    <mergeCell ref="AD174:AE174"/>
    <mergeCell ref="AD176:AE176"/>
    <mergeCell ref="AD177:AE177"/>
    <mergeCell ref="AD178:AE178"/>
    <mergeCell ref="AD179:AE179"/>
    <mergeCell ref="AD161:AE161"/>
    <mergeCell ref="AD162:AE162"/>
    <mergeCell ref="AD163:AE163"/>
    <mergeCell ref="AD164:AE164"/>
    <mergeCell ref="AD165:AE165"/>
    <mergeCell ref="AD166:AE166"/>
    <mergeCell ref="AD167:AE167"/>
    <mergeCell ref="AD168:AE168"/>
    <mergeCell ref="AD169:AE169"/>
    <mergeCell ref="AD152:AE152"/>
    <mergeCell ref="AD153:AE153"/>
    <mergeCell ref="AD154:AE154"/>
    <mergeCell ref="AD155:AE155"/>
    <mergeCell ref="AD156:AE156"/>
    <mergeCell ref="AD157:AE157"/>
    <mergeCell ref="AD158:AE158"/>
    <mergeCell ref="AD159:AE159"/>
    <mergeCell ref="AD160:AE160"/>
    <mergeCell ref="AD141:AE141"/>
    <mergeCell ref="AD142:AE142"/>
    <mergeCell ref="AD143:AE143"/>
    <mergeCell ref="AD145:AE145"/>
    <mergeCell ref="AD146:AE146"/>
    <mergeCell ref="AD147:AE147"/>
    <mergeCell ref="AD148:AE148"/>
    <mergeCell ref="AD150:AE150"/>
    <mergeCell ref="AD151:AE151"/>
    <mergeCell ref="AD130:AE130"/>
    <mergeCell ref="AD131:AE131"/>
    <mergeCell ref="AD132:AE132"/>
    <mergeCell ref="AD133:AE133"/>
    <mergeCell ref="AD134:AE134"/>
    <mergeCell ref="AD136:AE136"/>
    <mergeCell ref="AD137:AE137"/>
    <mergeCell ref="AD139:AE139"/>
    <mergeCell ref="AD140:AE140"/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L130:M130"/>
    <mergeCell ref="N130:Q130"/>
    <mergeCell ref="L131:M131"/>
    <mergeCell ref="N131:Q131"/>
    <mergeCell ref="L132:M132"/>
    <mergeCell ref="N132:Q132"/>
    <mergeCell ref="N102:Q102"/>
    <mergeCell ref="N103:Q103"/>
    <mergeCell ref="N104:Q104"/>
    <mergeCell ref="N105:Q105"/>
    <mergeCell ref="N106:Q106"/>
    <mergeCell ref="L137:M137"/>
    <mergeCell ref="N137:Q137"/>
    <mergeCell ref="L139:M139"/>
    <mergeCell ref="N139:Q139"/>
    <mergeCell ref="L140:M140"/>
    <mergeCell ref="N140:Q140"/>
    <mergeCell ref="D140:I140"/>
    <mergeCell ref="L133:M133"/>
    <mergeCell ref="N133:Q133"/>
    <mergeCell ref="L134:M134"/>
    <mergeCell ref="N134:Q134"/>
    <mergeCell ref="L136:M136"/>
    <mergeCell ref="N136:Q136"/>
    <mergeCell ref="L141:M141"/>
    <mergeCell ref="N141:Q141"/>
    <mergeCell ref="L142:M142"/>
    <mergeCell ref="N142:Q142"/>
    <mergeCell ref="L143:M143"/>
    <mergeCell ref="N143:Q143"/>
    <mergeCell ref="D141:I141"/>
    <mergeCell ref="D142:I142"/>
    <mergeCell ref="D143:I143"/>
    <mergeCell ref="L145:M145"/>
    <mergeCell ref="N145:Q145"/>
    <mergeCell ref="L146:M146"/>
    <mergeCell ref="N146:Q146"/>
    <mergeCell ref="L147:M147"/>
    <mergeCell ref="N147:Q147"/>
    <mergeCell ref="D145:I145"/>
    <mergeCell ref="D146:I146"/>
    <mergeCell ref="D147:I147"/>
    <mergeCell ref="L148:M148"/>
    <mergeCell ref="N148:Q148"/>
    <mergeCell ref="L150:M150"/>
    <mergeCell ref="N150:Q150"/>
    <mergeCell ref="L151:M151"/>
    <mergeCell ref="N151:Q151"/>
    <mergeCell ref="D148:I148"/>
    <mergeCell ref="D150:I150"/>
    <mergeCell ref="D151:I151"/>
    <mergeCell ref="L152:M152"/>
    <mergeCell ref="N152:Q152"/>
    <mergeCell ref="L153:M153"/>
    <mergeCell ref="N153:Q153"/>
    <mergeCell ref="L154:M154"/>
    <mergeCell ref="N154:Q154"/>
    <mergeCell ref="D152:I152"/>
    <mergeCell ref="D153:I153"/>
    <mergeCell ref="D154:I154"/>
    <mergeCell ref="L155:M155"/>
    <mergeCell ref="N155:Q155"/>
    <mergeCell ref="L156:M156"/>
    <mergeCell ref="N156:Q156"/>
    <mergeCell ref="L157:M157"/>
    <mergeCell ref="N157:Q157"/>
    <mergeCell ref="D155:I155"/>
    <mergeCell ref="D156:I156"/>
    <mergeCell ref="D157:I157"/>
    <mergeCell ref="L158:M158"/>
    <mergeCell ref="N158:Q158"/>
    <mergeCell ref="L159:M159"/>
    <mergeCell ref="N159:Q159"/>
    <mergeCell ref="L160:M160"/>
    <mergeCell ref="N160:Q160"/>
    <mergeCell ref="D158:I158"/>
    <mergeCell ref="D159:I159"/>
    <mergeCell ref="D160:I160"/>
    <mergeCell ref="L161:M161"/>
    <mergeCell ref="N161:Q161"/>
    <mergeCell ref="L162:M162"/>
    <mergeCell ref="N162:Q162"/>
    <mergeCell ref="L163:M163"/>
    <mergeCell ref="N163:Q163"/>
    <mergeCell ref="D161:I161"/>
    <mergeCell ref="D162:I162"/>
    <mergeCell ref="D163:I163"/>
    <mergeCell ref="L164:M164"/>
    <mergeCell ref="N164:Q164"/>
    <mergeCell ref="L165:M165"/>
    <mergeCell ref="N165:Q165"/>
    <mergeCell ref="L166:M166"/>
    <mergeCell ref="N166:Q166"/>
    <mergeCell ref="D164:I164"/>
    <mergeCell ref="D165:I165"/>
    <mergeCell ref="D166:I166"/>
    <mergeCell ref="L167:M167"/>
    <mergeCell ref="N167:Q167"/>
    <mergeCell ref="L168:M168"/>
    <mergeCell ref="N168:Q168"/>
    <mergeCell ref="L169:M169"/>
    <mergeCell ref="N169:Q169"/>
    <mergeCell ref="D167:I167"/>
    <mergeCell ref="D168:I168"/>
    <mergeCell ref="D169:I169"/>
    <mergeCell ref="N173:Q173"/>
    <mergeCell ref="L174:M174"/>
    <mergeCell ref="N174:Q174"/>
    <mergeCell ref="L176:M176"/>
    <mergeCell ref="N176:Q176"/>
    <mergeCell ref="D173:I173"/>
    <mergeCell ref="D174:I174"/>
    <mergeCell ref="D176:I176"/>
    <mergeCell ref="L170:M170"/>
    <mergeCell ref="N170:Q170"/>
    <mergeCell ref="L171:M171"/>
    <mergeCell ref="N171:Q171"/>
    <mergeCell ref="L172:M172"/>
    <mergeCell ref="N172:Q172"/>
    <mergeCell ref="D170:I170"/>
    <mergeCell ref="D171:I171"/>
    <mergeCell ref="D172:I172"/>
    <mergeCell ref="L177:M177"/>
    <mergeCell ref="N177:Q177"/>
    <mergeCell ref="L178:M178"/>
    <mergeCell ref="N178:Q178"/>
    <mergeCell ref="L179:M179"/>
    <mergeCell ref="N179:Q179"/>
    <mergeCell ref="D177:I177"/>
    <mergeCell ref="D178:I178"/>
    <mergeCell ref="D179:I179"/>
    <mergeCell ref="L180:M180"/>
    <mergeCell ref="N180:Q180"/>
    <mergeCell ref="L181:M181"/>
    <mergeCell ref="N181:Q181"/>
    <mergeCell ref="L182:M182"/>
    <mergeCell ref="N182:Q182"/>
    <mergeCell ref="D180:I180"/>
    <mergeCell ref="D181:I181"/>
    <mergeCell ref="D182:I182"/>
    <mergeCell ref="L183:M183"/>
    <mergeCell ref="N183:Q183"/>
    <mergeCell ref="L184:M184"/>
    <mergeCell ref="N184:Q184"/>
    <mergeCell ref="L185:M185"/>
    <mergeCell ref="N185:Q185"/>
    <mergeCell ref="D183:I183"/>
    <mergeCell ref="D184:I184"/>
    <mergeCell ref="D185:I185"/>
    <mergeCell ref="L186:M186"/>
    <mergeCell ref="N186:Q186"/>
    <mergeCell ref="L187:M187"/>
    <mergeCell ref="N187:Q187"/>
    <mergeCell ref="L188:M188"/>
    <mergeCell ref="N188:Q188"/>
    <mergeCell ref="D186:I186"/>
    <mergeCell ref="D187:I187"/>
    <mergeCell ref="D188:I188"/>
    <mergeCell ref="L189:M189"/>
    <mergeCell ref="N189:Q189"/>
    <mergeCell ref="L190:M190"/>
    <mergeCell ref="N190:Q190"/>
    <mergeCell ref="L191:M191"/>
    <mergeCell ref="N191:Q191"/>
    <mergeCell ref="D189:I189"/>
    <mergeCell ref="D190:I190"/>
    <mergeCell ref="D191:I191"/>
    <mergeCell ref="L192:M192"/>
    <mergeCell ref="N192:Q192"/>
    <mergeCell ref="L193:M193"/>
    <mergeCell ref="N193:Q193"/>
    <mergeCell ref="L194:M194"/>
    <mergeCell ref="N194:Q194"/>
    <mergeCell ref="D192:I192"/>
    <mergeCell ref="D193:I193"/>
    <mergeCell ref="D194:I194"/>
    <mergeCell ref="L195:M195"/>
    <mergeCell ref="N195:Q195"/>
    <mergeCell ref="L196:M196"/>
    <mergeCell ref="N196:Q196"/>
    <mergeCell ref="L197:M197"/>
    <mergeCell ref="N197:Q197"/>
    <mergeCell ref="D195:I195"/>
    <mergeCell ref="D196:I196"/>
    <mergeCell ref="D197:I197"/>
    <mergeCell ref="L198:M198"/>
    <mergeCell ref="N198:Q198"/>
    <mergeCell ref="L199:M199"/>
    <mergeCell ref="N199:Q199"/>
    <mergeCell ref="L200:M200"/>
    <mergeCell ref="N200:Q200"/>
    <mergeCell ref="D198:I198"/>
    <mergeCell ref="D199:I199"/>
    <mergeCell ref="D200:I200"/>
    <mergeCell ref="L201:M201"/>
    <mergeCell ref="N201:Q201"/>
    <mergeCell ref="L202:M202"/>
    <mergeCell ref="N202:Q202"/>
    <mergeCell ref="L203:M203"/>
    <mergeCell ref="N203:Q203"/>
    <mergeCell ref="D201:I201"/>
    <mergeCell ref="D202:I202"/>
    <mergeCell ref="D203:I203"/>
    <mergeCell ref="L204:M204"/>
    <mergeCell ref="N204:Q204"/>
    <mergeCell ref="L205:M205"/>
    <mergeCell ref="N205:Q205"/>
    <mergeCell ref="L206:M206"/>
    <mergeCell ref="N206:Q206"/>
    <mergeCell ref="D204:I204"/>
    <mergeCell ref="D205:I205"/>
    <mergeCell ref="D206:I206"/>
    <mergeCell ref="L207:M207"/>
    <mergeCell ref="N207:Q207"/>
    <mergeCell ref="L208:M208"/>
    <mergeCell ref="N208:Q208"/>
    <mergeCell ref="L209:M209"/>
    <mergeCell ref="N209:Q209"/>
    <mergeCell ref="D207:I207"/>
    <mergeCell ref="D208:I208"/>
    <mergeCell ref="D209:I209"/>
    <mergeCell ref="L210:M210"/>
    <mergeCell ref="N210:Q210"/>
    <mergeCell ref="L211:M211"/>
    <mergeCell ref="N211:Q211"/>
    <mergeCell ref="L212:M212"/>
    <mergeCell ref="N212:Q212"/>
    <mergeCell ref="D210:I210"/>
    <mergeCell ref="D211:I211"/>
    <mergeCell ref="D212:I212"/>
    <mergeCell ref="L214:M214"/>
    <mergeCell ref="N214:Q214"/>
    <mergeCell ref="L217:M217"/>
    <mergeCell ref="N217:Q217"/>
    <mergeCell ref="L218:M218"/>
    <mergeCell ref="N218:Q218"/>
    <mergeCell ref="N215:Q215"/>
    <mergeCell ref="N216:Q216"/>
    <mergeCell ref="D214:I214"/>
    <mergeCell ref="D217:I217"/>
    <mergeCell ref="D218:I218"/>
    <mergeCell ref="L219:M219"/>
    <mergeCell ref="N219:Q219"/>
    <mergeCell ref="L221:M221"/>
    <mergeCell ref="N221:Q221"/>
    <mergeCell ref="L222:M222"/>
    <mergeCell ref="N222:Q222"/>
    <mergeCell ref="N220:Q220"/>
    <mergeCell ref="D219:I219"/>
    <mergeCell ref="D221:I221"/>
    <mergeCell ref="D222:I222"/>
    <mergeCell ref="L223:M223"/>
    <mergeCell ref="N223:Q223"/>
    <mergeCell ref="L224:M224"/>
    <mergeCell ref="N224:Q224"/>
    <mergeCell ref="L225:M225"/>
    <mergeCell ref="N225:Q225"/>
    <mergeCell ref="D223:I223"/>
    <mergeCell ref="D224:I224"/>
    <mergeCell ref="D225:I225"/>
    <mergeCell ref="L226:M226"/>
    <mergeCell ref="N226:Q226"/>
    <mergeCell ref="L227:M227"/>
    <mergeCell ref="N227:Q227"/>
    <mergeCell ref="L228:M228"/>
    <mergeCell ref="N228:Q228"/>
    <mergeCell ref="D226:I226"/>
    <mergeCell ref="D227:I227"/>
    <mergeCell ref="D228:I228"/>
    <mergeCell ref="L229:M229"/>
    <mergeCell ref="N229:Q229"/>
    <mergeCell ref="L230:M230"/>
    <mergeCell ref="N230:Q230"/>
    <mergeCell ref="L231:M231"/>
    <mergeCell ref="N231:Q231"/>
    <mergeCell ref="D229:I229"/>
    <mergeCell ref="D230:I230"/>
    <mergeCell ref="D231:I231"/>
    <mergeCell ref="L232:M232"/>
    <mergeCell ref="N232:Q232"/>
    <mergeCell ref="L233:M233"/>
    <mergeCell ref="N233:Q233"/>
    <mergeCell ref="L235:M235"/>
    <mergeCell ref="N235:Q235"/>
    <mergeCell ref="N234:Q234"/>
    <mergeCell ref="D235:I235"/>
    <mergeCell ref="D232:I232"/>
    <mergeCell ref="D233:I233"/>
    <mergeCell ref="L236:M236"/>
    <mergeCell ref="N236:Q236"/>
    <mergeCell ref="L237:M237"/>
    <mergeCell ref="N237:Q237"/>
    <mergeCell ref="L239:M239"/>
    <mergeCell ref="N239:Q239"/>
    <mergeCell ref="N238:Q238"/>
    <mergeCell ref="D236:I236"/>
    <mergeCell ref="D237:I237"/>
    <mergeCell ref="D239:I239"/>
    <mergeCell ref="L240:M240"/>
    <mergeCell ref="N240:Q240"/>
    <mergeCell ref="L241:M241"/>
    <mergeCell ref="N241:Q241"/>
    <mergeCell ref="L242:M242"/>
    <mergeCell ref="N242:Q242"/>
    <mergeCell ref="D240:I240"/>
    <mergeCell ref="D241:I241"/>
    <mergeCell ref="D242:I242"/>
    <mergeCell ref="L243:M243"/>
    <mergeCell ref="N243:Q243"/>
    <mergeCell ref="L244:M244"/>
    <mergeCell ref="N244:Q244"/>
    <mergeCell ref="L245:M245"/>
    <mergeCell ref="N245:Q245"/>
    <mergeCell ref="D243:I243"/>
    <mergeCell ref="D244:I244"/>
    <mergeCell ref="D245:I245"/>
    <mergeCell ref="L246:M246"/>
    <mergeCell ref="N246:Q246"/>
    <mergeCell ref="L247:M247"/>
    <mergeCell ref="N247:Q247"/>
    <mergeCell ref="L248:M248"/>
    <mergeCell ref="N248:Q248"/>
    <mergeCell ref="D246:I246"/>
    <mergeCell ref="D247:I247"/>
    <mergeCell ref="D248:I248"/>
    <mergeCell ref="L249:M249"/>
    <mergeCell ref="N249:Q249"/>
    <mergeCell ref="L250:M250"/>
    <mergeCell ref="N250:Q250"/>
    <mergeCell ref="L251:M251"/>
    <mergeCell ref="N251:Q251"/>
    <mergeCell ref="D249:I249"/>
    <mergeCell ref="D250:I250"/>
    <mergeCell ref="D251:I251"/>
    <mergeCell ref="L252:M252"/>
    <mergeCell ref="N252:Q252"/>
    <mergeCell ref="L253:M253"/>
    <mergeCell ref="N253:Q253"/>
    <mergeCell ref="L254:M254"/>
    <mergeCell ref="N254:Q254"/>
    <mergeCell ref="D252:I252"/>
    <mergeCell ref="D253:I253"/>
    <mergeCell ref="D254:I254"/>
    <mergeCell ref="L255:M255"/>
    <mergeCell ref="N255:Q255"/>
    <mergeCell ref="L256:M256"/>
    <mergeCell ref="N256:Q256"/>
    <mergeCell ref="L258:M258"/>
    <mergeCell ref="N258:Q258"/>
    <mergeCell ref="N257:Q257"/>
    <mergeCell ref="D255:I255"/>
    <mergeCell ref="D256:I256"/>
    <mergeCell ref="D258:I258"/>
    <mergeCell ref="D263:I263"/>
    <mergeCell ref="D264:I264"/>
    <mergeCell ref="D265:I265"/>
    <mergeCell ref="L259:M259"/>
    <mergeCell ref="N259:Q259"/>
    <mergeCell ref="L261:M261"/>
    <mergeCell ref="N261:Q261"/>
    <mergeCell ref="L262:M262"/>
    <mergeCell ref="N262:Q262"/>
    <mergeCell ref="L260:M260"/>
    <mergeCell ref="N260:Q260"/>
    <mergeCell ref="D259:I259"/>
    <mergeCell ref="D260:I260"/>
    <mergeCell ref="D261:I261"/>
    <mergeCell ref="D262:I262"/>
    <mergeCell ref="L267:M267"/>
    <mergeCell ref="N267:Q267"/>
    <mergeCell ref="L268:M268"/>
    <mergeCell ref="N268:Q268"/>
    <mergeCell ref="L269:M269"/>
    <mergeCell ref="N269:Q269"/>
    <mergeCell ref="L263:M263"/>
    <mergeCell ref="N263:Q263"/>
    <mergeCell ref="L264:M264"/>
    <mergeCell ref="N264:Q264"/>
    <mergeCell ref="L265:M265"/>
    <mergeCell ref="N265:Q265"/>
    <mergeCell ref="L273:M273"/>
    <mergeCell ref="N273:Q273"/>
    <mergeCell ref="L274:M274"/>
    <mergeCell ref="N274:Q274"/>
    <mergeCell ref="L275:M275"/>
    <mergeCell ref="N275:Q275"/>
    <mergeCell ref="D275:I275"/>
    <mergeCell ref="L270:M270"/>
    <mergeCell ref="N270:Q270"/>
    <mergeCell ref="L271:M271"/>
    <mergeCell ref="N271:Q271"/>
    <mergeCell ref="L272:M272"/>
    <mergeCell ref="N272:Q272"/>
    <mergeCell ref="L276:M276"/>
    <mergeCell ref="N276:Q276"/>
    <mergeCell ref="L277:M277"/>
    <mergeCell ref="N277:Q277"/>
    <mergeCell ref="L278:M278"/>
    <mergeCell ref="N278:Q278"/>
    <mergeCell ref="D276:I276"/>
    <mergeCell ref="D277:I277"/>
    <mergeCell ref="D278:I278"/>
    <mergeCell ref="L279:M279"/>
    <mergeCell ref="N279:Q279"/>
    <mergeCell ref="L280:M280"/>
    <mergeCell ref="N280:Q280"/>
    <mergeCell ref="L281:M281"/>
    <mergeCell ref="N281:Q281"/>
    <mergeCell ref="D279:I279"/>
    <mergeCell ref="D280:I280"/>
    <mergeCell ref="D281:I281"/>
    <mergeCell ref="L282:M282"/>
    <mergeCell ref="N282:Q282"/>
    <mergeCell ref="L284:M284"/>
    <mergeCell ref="N284:Q284"/>
    <mergeCell ref="L285:M285"/>
    <mergeCell ref="N285:Q285"/>
    <mergeCell ref="N283:Q283"/>
    <mergeCell ref="D282:I282"/>
    <mergeCell ref="D284:I284"/>
    <mergeCell ref="D285:I285"/>
    <mergeCell ref="L286:M286"/>
    <mergeCell ref="N286:Q286"/>
    <mergeCell ref="L287:M287"/>
    <mergeCell ref="N287:Q287"/>
    <mergeCell ref="L288:M288"/>
    <mergeCell ref="N288:Q288"/>
    <mergeCell ref="D286:I286"/>
    <mergeCell ref="D287:I287"/>
    <mergeCell ref="D288:I288"/>
    <mergeCell ref="L290:M290"/>
    <mergeCell ref="N290:Q290"/>
    <mergeCell ref="L291:M291"/>
    <mergeCell ref="N291:Q291"/>
    <mergeCell ref="L292:M292"/>
    <mergeCell ref="N292:Q292"/>
    <mergeCell ref="D290:I290"/>
    <mergeCell ref="D291:I291"/>
    <mergeCell ref="D292:I292"/>
    <mergeCell ref="L293:M293"/>
    <mergeCell ref="N293:Q293"/>
    <mergeCell ref="L294:M294"/>
    <mergeCell ref="N294:Q294"/>
    <mergeCell ref="L296:M296"/>
    <mergeCell ref="N296:Q296"/>
    <mergeCell ref="D293:I293"/>
    <mergeCell ref="D294:I294"/>
    <mergeCell ref="D296:I296"/>
    <mergeCell ref="L297:M297"/>
    <mergeCell ref="N297:Q297"/>
    <mergeCell ref="L298:M298"/>
    <mergeCell ref="N298:Q298"/>
    <mergeCell ref="L299:M299"/>
    <mergeCell ref="N299:Q299"/>
    <mergeCell ref="D297:I297"/>
    <mergeCell ref="D298:I298"/>
    <mergeCell ref="D299:I299"/>
    <mergeCell ref="N303:Q303"/>
    <mergeCell ref="L304:M304"/>
    <mergeCell ref="N304:Q304"/>
    <mergeCell ref="L305:M305"/>
    <mergeCell ref="N305:Q305"/>
    <mergeCell ref="L300:M300"/>
    <mergeCell ref="N300:Q300"/>
    <mergeCell ref="L301:M301"/>
    <mergeCell ref="N301:Q301"/>
    <mergeCell ref="L302:M302"/>
    <mergeCell ref="N302:Q302"/>
    <mergeCell ref="L308:M308"/>
    <mergeCell ref="N308:Q308"/>
    <mergeCell ref="L310:M310"/>
    <mergeCell ref="N310:Q310"/>
    <mergeCell ref="D311:I311"/>
    <mergeCell ref="D312:I312"/>
    <mergeCell ref="D314:I314"/>
    <mergeCell ref="D315:I315"/>
    <mergeCell ref="D316:I316"/>
    <mergeCell ref="L318:M318"/>
    <mergeCell ref="N318:Q318"/>
    <mergeCell ref="N289:Q289"/>
    <mergeCell ref="N295:Q295"/>
    <mergeCell ref="N306:Q306"/>
    <mergeCell ref="N309:Q309"/>
    <mergeCell ref="N313:Q313"/>
    <mergeCell ref="H1:K1"/>
    <mergeCell ref="N213:Q213"/>
    <mergeCell ref="L311:M311"/>
    <mergeCell ref="N311:Q311"/>
    <mergeCell ref="L312:M312"/>
    <mergeCell ref="N312:Q312"/>
    <mergeCell ref="L303:M303"/>
    <mergeCell ref="L315:M315"/>
    <mergeCell ref="N315:Q315"/>
    <mergeCell ref="L316:M316"/>
    <mergeCell ref="N316:Q316"/>
    <mergeCell ref="L317:M317"/>
    <mergeCell ref="N317:Q317"/>
    <mergeCell ref="L314:M314"/>
    <mergeCell ref="N314:Q314"/>
    <mergeCell ref="L307:M307"/>
    <mergeCell ref="N307:Q307"/>
    <mergeCell ref="S2:AC2"/>
    <mergeCell ref="N127:Q127"/>
    <mergeCell ref="N128:Q128"/>
    <mergeCell ref="N129:Q129"/>
    <mergeCell ref="N135:Q135"/>
    <mergeCell ref="N138:Q138"/>
    <mergeCell ref="N144:Q144"/>
    <mergeCell ref="N149:Q149"/>
    <mergeCell ref="N175:Q175"/>
    <mergeCell ref="N107:Q107"/>
    <mergeCell ref="N109:Q109"/>
    <mergeCell ref="L111:Q111"/>
    <mergeCell ref="C117:Q117"/>
    <mergeCell ref="F119:P119"/>
    <mergeCell ref="M121:P121"/>
    <mergeCell ref="M123:Q123"/>
    <mergeCell ref="M124:Q124"/>
    <mergeCell ref="L126:M126"/>
    <mergeCell ref="N126:Q126"/>
    <mergeCell ref="N98:Q98"/>
    <mergeCell ref="N99:Q99"/>
    <mergeCell ref="N100:Q100"/>
    <mergeCell ref="N101:Q101"/>
    <mergeCell ref="L173:M173"/>
    <mergeCell ref="D126:I126"/>
    <mergeCell ref="D130:I130"/>
    <mergeCell ref="D131:I131"/>
    <mergeCell ref="D132:I132"/>
    <mergeCell ref="D133:I133"/>
    <mergeCell ref="D134:I134"/>
    <mergeCell ref="D136:I136"/>
    <mergeCell ref="D137:I137"/>
    <mergeCell ref="D139:I139"/>
    <mergeCell ref="D266:I266"/>
    <mergeCell ref="D267:I267"/>
    <mergeCell ref="D268:I268"/>
    <mergeCell ref="D269:I269"/>
    <mergeCell ref="D270:I270"/>
    <mergeCell ref="D271:I271"/>
    <mergeCell ref="D272:I272"/>
    <mergeCell ref="D273:I273"/>
    <mergeCell ref="D274:I274"/>
    <mergeCell ref="D318:I318"/>
    <mergeCell ref="D300:I300"/>
    <mergeCell ref="D301:I301"/>
    <mergeCell ref="D302:I302"/>
    <mergeCell ref="D303:I303"/>
    <mergeCell ref="D304:I304"/>
    <mergeCell ref="D305:I305"/>
    <mergeCell ref="D307:I307"/>
    <mergeCell ref="D308:I308"/>
    <mergeCell ref="D310:I310"/>
    <mergeCell ref="D317:I317"/>
  </mergeCells>
  <hyperlinks>
    <hyperlink ref="F1:G1" location="C2" display="1) Krycí list rozpočtu"/>
    <hyperlink ref="H1:K1" location="C85" display="2) Rekapitulácia rozpočtu"/>
    <hyperlink ref="L1" location="C12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 Stavebné úpravy</vt:lpstr>
      <vt:lpstr>' Stavebné úpravy'!Názvy_tisku</vt:lpstr>
      <vt:lpstr>'Rekapitulácia stavby'!Názvy_tisku</vt:lpstr>
      <vt:lpstr>' Stavebné úpravy'!Oblast_tisku</vt:lpstr>
      <vt:lpstr>'Rekapitulácia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Robert-PC\Robert</dc:creator>
  <cp:lastModifiedBy>Renáta Považská</cp:lastModifiedBy>
  <dcterms:created xsi:type="dcterms:W3CDTF">2017-06-07T14:57:57Z</dcterms:created>
  <dcterms:modified xsi:type="dcterms:W3CDTF">2019-08-09T13:42:49Z</dcterms:modified>
</cp:coreProperties>
</file>